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01"/>
  <workbookPr defaultThemeVersion="166925"/>
  <mc:AlternateContent xmlns:mc="http://schemas.openxmlformats.org/markup-compatibility/2006">
    <mc:Choice Requires="x15">
      <x15ac:absPath xmlns:x15ac="http://schemas.microsoft.com/office/spreadsheetml/2010/11/ac" url="P:\106126-A-71-71A Queenscliff Road, Queenscliff\Project control\"/>
    </mc:Choice>
  </mc:AlternateContent>
  <xr:revisionPtr revIDLastSave="0" documentId="13_ncr:1_{F83334EA-3C76-41FB-B6AC-36E32DA0C2CB}" xr6:coauthVersionLast="47" xr6:coauthVersionMax="47" xr10:uidLastSave="{00000000-0000-0000-0000-000000000000}"/>
  <bookViews>
    <workbookView xWindow="16080" yWindow="3360" windowWidth="29040" windowHeight="15840" activeTab="1" xr2:uid="{9F1EA209-DB64-4862-B5BC-AB2E13480384}"/>
  </bookViews>
  <sheets>
    <sheet name="01-Project Info" sheetId="3" r:id="rId1"/>
    <sheet name="02a-Fee Cals" sheetId="20" r:id="rId2"/>
    <sheet name="02b-Fee Proposal" sheetId="11" r:id="rId3"/>
    <sheet name="03a-Design Cert" sheetId="7" r:id="rId4"/>
    <sheet name="106126" sheetId="13" r:id="rId5"/>
    <sheet name="211275" sheetId="22" r:id="rId6"/>
    <sheet name="306167" sheetId="15" r:id="rId7"/>
    <sheet name="INV 3xxxxx" sheetId="21" r:id="rId8"/>
    <sheet name="INV-XX" sheetId="16" r:id="rId9"/>
    <sheet name="INV-XXX" sheetId="17" r:id="rId10"/>
    <sheet name="Ver." sheetId="14" r:id="rId11"/>
  </sheets>
  <externalReferences>
    <externalReference r:id="rId12"/>
  </externalReferences>
  <definedNames>
    <definedName name="_xlnm.Print_Area" localSheetId="2">'02b-Fee Proposal'!$A$1:$I$299</definedName>
    <definedName name="_xlnm.Print_Area" localSheetId="3">'03a-Design Cert'!$A$1:$I$68</definedName>
    <definedName name="_xlnm.Print_Area" localSheetId="4">'106126'!$A$1:$J$42</definedName>
    <definedName name="_xlnm.Print_Area" localSheetId="5">'211275'!$A$1:$J$42</definedName>
    <definedName name="_xlnm.Print_Area" localSheetId="6">'306167'!$A$1:$J$42</definedName>
    <definedName name="_xlnm.Print_Area" localSheetId="7">'INV 3xxxxx'!$A$1:$J$42</definedName>
    <definedName name="_xlnm.Print_Area" localSheetId="8">'INV-XX'!$A$1:$J$42</definedName>
    <definedName name="_xlnm.Print_Area" localSheetId="9">'INV-XXX'!$A$1:$J$42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S40" i="20" l="1"/>
  <c r="S41" i="20" s="1"/>
  <c r="S42" i="20" s="1"/>
  <c r="S39" i="20"/>
  <c r="S38" i="20"/>
  <c r="S37" i="20"/>
  <c r="R40" i="20"/>
  <c r="S36" i="20"/>
  <c r="P40" i="20"/>
  <c r="Q40" i="20"/>
  <c r="Q52" i="20"/>
  <c r="P52" i="20"/>
  <c r="R51" i="20"/>
  <c r="R50" i="20"/>
  <c r="R49" i="20"/>
  <c r="R48" i="20"/>
  <c r="H29" i="15"/>
  <c r="I29" i="15" s="1"/>
  <c r="J29" i="15" s="1"/>
  <c r="H25" i="15"/>
  <c r="I25" i="15" s="1"/>
  <c r="J25" i="15" s="1"/>
  <c r="H21" i="15"/>
  <c r="I21" i="15" s="1"/>
  <c r="J21" i="15" s="1"/>
  <c r="H17" i="15"/>
  <c r="I17" i="15" s="1"/>
  <c r="J17" i="15" s="1"/>
  <c r="I32" i="15"/>
  <c r="J32" i="15" s="1"/>
  <c r="G30" i="15"/>
  <c r="I28" i="15"/>
  <c r="J28" i="15" s="1"/>
  <c r="G26" i="15"/>
  <c r="I24" i="15"/>
  <c r="J24" i="15" s="1"/>
  <c r="G22" i="15"/>
  <c r="I20" i="15"/>
  <c r="J20" i="15" s="1"/>
  <c r="G18" i="15"/>
  <c r="I16" i="15"/>
  <c r="J16" i="15" s="1"/>
  <c r="A14" i="15"/>
  <c r="I28" i="22"/>
  <c r="J28" i="22" s="1"/>
  <c r="J24" i="22"/>
  <c r="I24" i="22"/>
  <c r="J20" i="22"/>
  <c r="I20" i="22"/>
  <c r="J16" i="22"/>
  <c r="H32" i="22"/>
  <c r="I32" i="22" s="1"/>
  <c r="J32" i="22" s="1"/>
  <c r="G30" i="22"/>
  <c r="G26" i="22"/>
  <c r="G22" i="22"/>
  <c r="G18" i="22"/>
  <c r="I16" i="22"/>
  <c r="A14" i="22"/>
  <c r="R52" i="20" l="1"/>
  <c r="R53" i="20" s="1"/>
  <c r="R54" i="20" s="1"/>
  <c r="J33" i="15"/>
  <c r="I33" i="15"/>
  <c r="J33" i="22"/>
  <c r="H16" i="21" l="1"/>
  <c r="I16" i="21" s="1"/>
  <c r="J16" i="21" s="1"/>
  <c r="I20" i="21"/>
  <c r="J20" i="21" s="1"/>
  <c r="H20" i="21"/>
  <c r="H24" i="21"/>
  <c r="I24" i="21" s="1"/>
  <c r="J24" i="21" s="1"/>
  <c r="H28" i="21"/>
  <c r="I28" i="21" s="1"/>
  <c r="J28" i="21" s="1"/>
  <c r="I28" i="13"/>
  <c r="I24" i="13"/>
  <c r="I20" i="13"/>
  <c r="J32" i="13"/>
  <c r="I32" i="13"/>
  <c r="H32" i="13"/>
  <c r="G30" i="13"/>
  <c r="G26" i="13"/>
  <c r="G22" i="13"/>
  <c r="G18" i="13"/>
  <c r="I16" i="13"/>
  <c r="A14" i="13"/>
  <c r="D44" i="22"/>
  <c r="D43" i="22"/>
  <c r="S25" i="22"/>
  <c r="T25" i="22" s="1"/>
  <c r="U25" i="22" s="1"/>
  <c r="A12" i="22"/>
  <c r="A8" i="22"/>
  <c r="A7" i="22"/>
  <c r="A6" i="22"/>
  <c r="J5" i="22" a="1"/>
  <c r="J5" i="22" s="1"/>
  <c r="A5" i="22"/>
  <c r="G30" i="21"/>
  <c r="G26" i="21"/>
  <c r="D45" i="21"/>
  <c r="D44" i="21"/>
  <c r="D43" i="21"/>
  <c r="I42" i="21" a="1"/>
  <c r="I42" i="21" s="1"/>
  <c r="S25" i="21"/>
  <c r="T25" i="21" s="1"/>
  <c r="U25" i="21" s="1"/>
  <c r="A14" i="21"/>
  <c r="A12" i="21"/>
  <c r="A8" i="21"/>
  <c r="A7" i="21"/>
  <c r="A6" i="21"/>
  <c r="J5" i="21" a="1"/>
  <c r="J5" i="21" s="1"/>
  <c r="A5" i="21"/>
  <c r="Y19" i="20"/>
  <c r="Y18" i="20"/>
  <c r="Z18" i="20" s="1"/>
  <c r="Y17" i="20"/>
  <c r="Z17" i="20" s="1"/>
  <c r="Y16" i="20"/>
  <c r="Y15" i="20"/>
  <c r="Z15" i="20" s="1"/>
  <c r="Y14" i="20"/>
  <c r="Z14" i="20" s="1"/>
  <c r="Y13" i="20"/>
  <c r="Z13" i="20" s="1"/>
  <c r="Y12" i="20"/>
  <c r="Z12" i="20" s="1"/>
  <c r="Y11" i="20"/>
  <c r="Z11" i="20" s="1"/>
  <c r="Y10" i="20"/>
  <c r="Z10" i="20" s="1"/>
  <c r="Y9" i="20"/>
  <c r="Z9" i="20" s="1"/>
  <c r="Y8" i="20"/>
  <c r="Z8" i="20" s="1"/>
  <c r="V19" i="20"/>
  <c r="W19" i="20" s="1"/>
  <c r="V18" i="20"/>
  <c r="W18" i="20" s="1"/>
  <c r="V17" i="20"/>
  <c r="W17" i="20" s="1"/>
  <c r="V16" i="20"/>
  <c r="W16" i="20" s="1"/>
  <c r="V15" i="20"/>
  <c r="W15" i="20" s="1"/>
  <c r="V14" i="20"/>
  <c r="W14" i="20" s="1"/>
  <c r="V13" i="20"/>
  <c r="W13" i="20" s="1"/>
  <c r="V12" i="20"/>
  <c r="W12" i="20" s="1"/>
  <c r="V11" i="20"/>
  <c r="W11" i="20" s="1"/>
  <c r="V10" i="20"/>
  <c r="W10" i="20" s="1"/>
  <c r="V9" i="20"/>
  <c r="W9" i="20" s="1"/>
  <c r="V8" i="20"/>
  <c r="W8" i="20" s="1"/>
  <c r="S19" i="20"/>
  <c r="T19" i="20" s="1"/>
  <c r="S18" i="20"/>
  <c r="T18" i="20" s="1"/>
  <c r="S17" i="20"/>
  <c r="S16" i="20"/>
  <c r="T16" i="20" s="1"/>
  <c r="S15" i="20"/>
  <c r="T15" i="20" s="1"/>
  <c r="S14" i="20"/>
  <c r="T14" i="20" s="1"/>
  <c r="S13" i="20"/>
  <c r="T13" i="20" s="1"/>
  <c r="S12" i="20"/>
  <c r="T12" i="20" s="1"/>
  <c r="S11" i="20"/>
  <c r="T11" i="20" s="1"/>
  <c r="S10" i="20"/>
  <c r="T10" i="20" s="1"/>
  <c r="S9" i="20"/>
  <c r="T9" i="20" s="1"/>
  <c r="S8" i="20"/>
  <c r="T8" i="20" s="1"/>
  <c r="P19" i="20"/>
  <c r="Q19" i="20" s="1"/>
  <c r="P18" i="20"/>
  <c r="P17" i="20"/>
  <c r="P16" i="20"/>
  <c r="P15" i="20"/>
  <c r="P14" i="20"/>
  <c r="P13" i="20"/>
  <c r="P12" i="20"/>
  <c r="P11" i="20"/>
  <c r="P10" i="20"/>
  <c r="P9" i="20"/>
  <c r="P8" i="20"/>
  <c r="M19" i="20"/>
  <c r="M18" i="20"/>
  <c r="M17" i="20"/>
  <c r="M16" i="20"/>
  <c r="M15" i="20"/>
  <c r="M14" i="20"/>
  <c r="M13" i="20"/>
  <c r="M12" i="20"/>
  <c r="M11" i="20"/>
  <c r="M10" i="20"/>
  <c r="M9" i="20"/>
  <c r="M8" i="20"/>
  <c r="J19" i="20"/>
  <c r="J18" i="20"/>
  <c r="J17" i="20"/>
  <c r="J16" i="20"/>
  <c r="J15" i="20"/>
  <c r="J14" i="20"/>
  <c r="J13" i="20"/>
  <c r="J12" i="20"/>
  <c r="J11" i="20"/>
  <c r="J10" i="20"/>
  <c r="J9" i="20"/>
  <c r="J8" i="20"/>
  <c r="G19" i="20"/>
  <c r="G18" i="20"/>
  <c r="G17" i="20"/>
  <c r="G16" i="20"/>
  <c r="G15" i="20"/>
  <c r="G14" i="20"/>
  <c r="G13" i="20"/>
  <c r="G12" i="20"/>
  <c r="G11" i="20"/>
  <c r="G10" i="20"/>
  <c r="G9" i="20"/>
  <c r="G8" i="20"/>
  <c r="Z19" i="20"/>
  <c r="Q18" i="20"/>
  <c r="T17" i="20"/>
  <c r="Z16" i="20"/>
  <c r="B2" i="3"/>
  <c r="B234" i="11"/>
  <c r="A6" i="11"/>
  <c r="I33" i="22" l="1"/>
  <c r="I33" i="21"/>
  <c r="J33" i="21"/>
  <c r="D44" i="13"/>
  <c r="A146" i="11" l="1"/>
  <c r="A121" i="11"/>
  <c r="A71" i="11"/>
  <c r="A70" i="11"/>
  <c r="G30" i="17"/>
  <c r="G29" i="17" s="1"/>
  <c r="H28" i="17"/>
  <c r="H30" i="17" s="1"/>
  <c r="G26" i="17"/>
  <c r="G25" i="17" s="1"/>
  <c r="H24" i="17"/>
  <c r="H26" i="17" s="1"/>
  <c r="G22" i="17"/>
  <c r="G21" i="17" s="1"/>
  <c r="H20" i="17"/>
  <c r="I20" i="17" s="1"/>
  <c r="J20" i="17" s="1"/>
  <c r="G18" i="17"/>
  <c r="G17" i="17" s="1"/>
  <c r="H16" i="17"/>
  <c r="I16" i="17" s="1"/>
  <c r="A14" i="17"/>
  <c r="A12" i="17"/>
  <c r="G30" i="16"/>
  <c r="G29" i="16" s="1"/>
  <c r="H28" i="16"/>
  <c r="H30" i="16" s="1"/>
  <c r="G26" i="16"/>
  <c r="G25" i="16" s="1"/>
  <c r="H24" i="16"/>
  <c r="I24" i="16" s="1"/>
  <c r="J24" i="16" s="1"/>
  <c r="G22" i="16"/>
  <c r="G21" i="16" s="1"/>
  <c r="H20" i="16"/>
  <c r="I20" i="16" s="1"/>
  <c r="J20" i="16" s="1"/>
  <c r="G18" i="16"/>
  <c r="G17" i="16" s="1"/>
  <c r="H16" i="16"/>
  <c r="H18" i="16" s="1"/>
  <c r="A14" i="16"/>
  <c r="A12" i="16"/>
  <c r="A12" i="15"/>
  <c r="I16" i="16" l="1"/>
  <c r="H18" i="17"/>
  <c r="H26" i="16"/>
  <c r="J16" i="17"/>
  <c r="H22" i="17"/>
  <c r="I28" i="17"/>
  <c r="J28" i="17" s="1"/>
  <c r="I24" i="17"/>
  <c r="J24" i="17" s="1"/>
  <c r="H22" i="16"/>
  <c r="I28" i="16"/>
  <c r="J28" i="16" s="1"/>
  <c r="J16" i="16"/>
  <c r="H48" i="7"/>
  <c r="H49" i="7"/>
  <c r="H50" i="7"/>
  <c r="H51" i="7"/>
  <c r="H52" i="7"/>
  <c r="H53" i="7"/>
  <c r="H54" i="7"/>
  <c r="H55" i="7"/>
  <c r="H56" i="7"/>
  <c r="H57" i="7"/>
  <c r="H58" i="7"/>
  <c r="H59" i="7"/>
  <c r="D48" i="7"/>
  <c r="D49" i="7"/>
  <c r="D50" i="7"/>
  <c r="D51" i="7"/>
  <c r="D52" i="7"/>
  <c r="D53" i="7"/>
  <c r="D54" i="7"/>
  <c r="D55" i="7"/>
  <c r="D56" i="7"/>
  <c r="D57" i="7"/>
  <c r="D58" i="7"/>
  <c r="D59" i="7"/>
  <c r="B48" i="7"/>
  <c r="B49" i="7"/>
  <c r="B50" i="7"/>
  <c r="B51" i="7"/>
  <c r="B52" i="7"/>
  <c r="B53" i="7"/>
  <c r="B54" i="7"/>
  <c r="B55" i="7"/>
  <c r="B56" i="7"/>
  <c r="B57" i="7"/>
  <c r="B58" i="7"/>
  <c r="B59" i="7"/>
  <c r="D45" i="17"/>
  <c r="D44" i="17"/>
  <c r="D43" i="17"/>
  <c r="D45" i="16"/>
  <c r="D44" i="16"/>
  <c r="D43" i="16"/>
  <c r="D45" i="15"/>
  <c r="D44" i="15"/>
  <c r="D43" i="15"/>
  <c r="D45" i="13"/>
  <c r="A82" i="11"/>
  <c r="A81" i="11"/>
  <c r="A80" i="11"/>
  <c r="A79" i="11"/>
  <c r="A78" i="11"/>
  <c r="A75" i="11"/>
  <c r="A74" i="11"/>
  <c r="A73" i="11"/>
  <c r="J33" i="16" l="1"/>
  <c r="J33" i="17"/>
  <c r="I33" i="17"/>
  <c r="I33" i="16"/>
  <c r="A8" i="11"/>
  <c r="D47" i="17"/>
  <c r="D46" i="17"/>
  <c r="D47" i="16"/>
  <c r="D46" i="16"/>
  <c r="D47" i="15"/>
  <c r="D46" i="15"/>
  <c r="K181" i="11"/>
  <c r="B182" i="11" s="1" a="1"/>
  <c r="B182" i="11" s="1"/>
  <c r="H2" i="11"/>
  <c r="A110" i="11"/>
  <c r="A108" i="11"/>
  <c r="A67" i="11"/>
  <c r="A66" i="11"/>
  <c r="A65" i="11"/>
  <c r="A59" i="11"/>
  <c r="A56" i="11"/>
  <c r="A55" i="11"/>
  <c r="A53" i="11"/>
  <c r="G218" i="11"/>
  <c r="G217" i="11"/>
  <c r="G216" i="11"/>
  <c r="G215" i="11"/>
  <c r="B186" i="11" l="1" a="1"/>
  <c r="B186" i="11" s="1"/>
  <c r="B188" i="11" a="1"/>
  <c r="B188" i="11" s="1"/>
  <c r="B187" i="11" a="1"/>
  <c r="B187" i="11" s="1"/>
  <c r="B185" i="11" a="1"/>
  <c r="B185" i="11" s="1"/>
  <c r="B184" i="11" a="1"/>
  <c r="B184" i="11" s="1"/>
  <c r="B181" i="11" a="1"/>
  <c r="B181" i="11" s="1"/>
  <c r="B190" i="11" a="1"/>
  <c r="B190" i="11" s="1"/>
  <c r="B183" i="11" a="1"/>
  <c r="B183" i="11" s="1"/>
  <c r="B189" i="11" a="1"/>
  <c r="B189" i="11" s="1"/>
  <c r="J33" i="13" l="1"/>
  <c r="I33" i="13"/>
  <c r="A161" i="11"/>
  <c r="A43" i="3" l="1"/>
  <c r="I42" i="13" a="1"/>
  <c r="I42" i="13" s="1"/>
  <c r="A8" i="13" l="1"/>
  <c r="D43" i="13" l="1"/>
  <c r="F29" i="20" l="1"/>
  <c r="D28" i="20"/>
  <c r="F28" i="20" s="1"/>
  <c r="D27" i="20"/>
  <c r="F27" i="20" s="1"/>
  <c r="R26" i="20"/>
  <c r="D26" i="20"/>
  <c r="F26" i="20" s="1"/>
  <c r="R25" i="20"/>
  <c r="D25" i="20"/>
  <c r="C25" i="20"/>
  <c r="R24" i="20"/>
  <c r="E24" i="20"/>
  <c r="E31" i="20" s="1"/>
  <c r="E32" i="20" s="1"/>
  <c r="R23" i="20"/>
  <c r="D23" i="20"/>
  <c r="C23" i="20"/>
  <c r="B23" i="20"/>
  <c r="B31" i="20" s="1"/>
  <c r="J22" i="20"/>
  <c r="J32" i="20" s="1"/>
  <c r="D22" i="20"/>
  <c r="C22" i="20"/>
  <c r="D15" i="20"/>
  <c r="D14" i="20"/>
  <c r="D13" i="20"/>
  <c r="D12" i="20"/>
  <c r="D11" i="20"/>
  <c r="D10" i="20"/>
  <c r="D9" i="20"/>
  <c r="D8" i="20"/>
  <c r="D7" i="20"/>
  <c r="D6" i="20"/>
  <c r="F23" i="20" l="1"/>
  <c r="C31" i="20"/>
  <c r="C32" i="20" s="1"/>
  <c r="D31" i="20"/>
  <c r="D32" i="20" s="1"/>
  <c r="F25" i="20"/>
  <c r="D17" i="20"/>
  <c r="F24" i="20"/>
  <c r="B32" i="20"/>
  <c r="F22" i="20"/>
  <c r="F31" i="20" l="1"/>
  <c r="F32" i="20"/>
  <c r="F34" i="20" s="1"/>
  <c r="S25" i="17"/>
  <c r="T25" i="17" s="1"/>
  <c r="U25" i="17" s="1"/>
  <c r="A7" i="17"/>
  <c r="A6" i="17"/>
  <c r="J5" i="17" a="1"/>
  <c r="J5" i="17" s="1"/>
  <c r="A5" i="17"/>
  <c r="S25" i="16"/>
  <c r="T25" i="16" s="1"/>
  <c r="U25" i="16" s="1"/>
  <c r="A7" i="16"/>
  <c r="A6" i="16"/>
  <c r="J5" i="16" a="1"/>
  <c r="J5" i="16" s="1"/>
  <c r="A5" i="16"/>
  <c r="S25" i="15"/>
  <c r="T25" i="15" s="1"/>
  <c r="U25" i="15" s="1"/>
  <c r="A7" i="15"/>
  <c r="A6" i="15"/>
  <c r="A5" i="15"/>
  <c r="D6" i="3" l="1"/>
  <c r="D4" i="3"/>
  <c r="E6" i="3" l="1"/>
  <c r="C6" i="3"/>
  <c r="E4" i="3"/>
  <c r="C4" i="3"/>
  <c r="D5" i="3"/>
  <c r="E5" i="3"/>
  <c r="C5" i="3"/>
  <c r="A5" i="13"/>
  <c r="B3" i="11"/>
  <c r="B1" i="11"/>
  <c r="A5" i="11" s="1"/>
  <c r="B2" i="11"/>
  <c r="A6" i="13"/>
  <c r="A2" i="7" l="1"/>
  <c r="J5" i="13" a="1"/>
  <c r="J5" i="13" s="1"/>
  <c r="A7" i="13" l="1"/>
  <c r="F219" i="11" l="1"/>
  <c r="H29" i="3" l="1"/>
  <c r="H30" i="3"/>
  <c r="H31" i="3"/>
  <c r="H32" i="3"/>
  <c r="H33" i="3"/>
  <c r="H34" i="3"/>
  <c r="H35" i="3"/>
  <c r="H36" i="3"/>
  <c r="H37" i="3"/>
  <c r="H40" i="3"/>
  <c r="H28" i="3"/>
  <c r="H27" i="3"/>
  <c r="H26" i="3"/>
  <c r="S25" i="13" l="1"/>
  <c r="T25" i="13" s="1"/>
  <c r="U25" i="13" s="1"/>
  <c r="H1" i="11"/>
  <c r="H46" i="7"/>
  <c r="H47" i="7"/>
  <c r="H45" i="7"/>
  <c r="D46" i="7"/>
  <c r="D47" i="7"/>
  <c r="D45" i="7"/>
  <c r="B47" i="7"/>
  <c r="B46" i="7"/>
  <c r="B45" i="7"/>
  <c r="F248" i="11" l="1"/>
  <c r="A12" i="13"/>
  <c r="G219" i="11" l="1"/>
  <c r="G67" i="7"/>
  <c r="B4" i="3" l="1"/>
  <c r="I42" i="17" l="1"/>
  <c r="I42" i="15"/>
  <c r="I42" i="16"/>
  <c r="E3" i="3"/>
  <c r="D3" i="3"/>
  <c r="C3" i="3"/>
  <c r="C1" i="11" l="1"/>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<sst xmlns="http://schemas.openxmlformats.org/spreadsheetml/2006/main" count="1137" uniqueCount="533">
  <si>
    <t>Mechanical Design Certificate</t>
  </si>
  <si>
    <t>I</t>
  </si>
  <si>
    <t>Qing Felix Ye</t>
  </si>
  <si>
    <t>of</t>
  </si>
  <si>
    <t>Premium Consulting Engineers</t>
  </si>
  <si>
    <t xml:space="preserve">Qualifications and experience: </t>
  </si>
  <si>
    <t>(Address)</t>
  </si>
  <si>
    <t>(Appropriately qualified person)</t>
  </si>
  <si>
    <t xml:space="preserve">That the Mechanical Services Drawings and Specifications have been checked and comply with: </t>
  </si>
  <si>
    <t>•</t>
  </si>
  <si>
    <t>BCA Clause</t>
  </si>
  <si>
    <t>Description (Mechanical)</t>
  </si>
  <si>
    <t>F4.5</t>
  </si>
  <si>
    <t>F4.12</t>
  </si>
  <si>
    <t>J5</t>
  </si>
  <si>
    <t>Smoke Hazard Management
General requirements
Air Handling Systems</t>
  </si>
  <si>
    <t>Health and Amenity
Light and Ventilation
Ventilation of rooms</t>
  </si>
  <si>
    <t>Health and Amenity
Light and Ventilation
Kitchen local exhaust ventilation</t>
  </si>
  <si>
    <t>The following is a schedule of the relevant service design drawings and specifications.</t>
  </si>
  <si>
    <t>A</t>
  </si>
  <si>
    <t>Describe the engineering systems by means of drawings.</t>
  </si>
  <si>
    <t>Carry out detailed calculations.</t>
  </si>
  <si>
    <t>Pre-empt and address constructability issues within documents where possible.</t>
  </si>
  <si>
    <t>Refer details for client and authority approval where appropriate.</t>
  </si>
  <si>
    <t>Co-ordination checks with other services.</t>
  </si>
  <si>
    <t>2.1</t>
  </si>
  <si>
    <t>2.2</t>
  </si>
  <si>
    <t>CONDITIONS OF ENGAGEMENT</t>
  </si>
  <si>
    <t>Deliverables</t>
  </si>
  <si>
    <t>Our key personnel proposed for this project are as follows:</t>
  </si>
  <si>
    <t>Director/Mechanical Engineer</t>
  </si>
  <si>
    <t>-</t>
  </si>
  <si>
    <t>Felix Ye</t>
  </si>
  <si>
    <t>We confirm that we will not engage any sub-consultants.</t>
  </si>
  <si>
    <t>FEE</t>
  </si>
  <si>
    <t>Fee Proposal Details</t>
  </si>
  <si>
    <t>We are pleased to outline below our lump sum fees for the provision of services to be undertaken in accordance with the aforementioned scope of service.</t>
  </si>
  <si>
    <t>Engineer</t>
  </si>
  <si>
    <t>Commercial kitchen exhaust and makeup air system design;</t>
  </si>
  <si>
    <t>Air conditioning design to the tenancy area as required;</t>
  </si>
  <si>
    <t>Standard</t>
  </si>
  <si>
    <t>Suite 802, 299 Sussex Street, Sydney NSW 2000</t>
  </si>
  <si>
    <t>The use of ventilation and airconditioning in Buildings
Part 1: Fire and Smoke Control in buildings</t>
  </si>
  <si>
    <t>The use of ventilation and air conditioning in buildings
Part 2: Mechanical ventilation for acceptable indoor-air quality</t>
  </si>
  <si>
    <t>The use of ventilation and air conditioning in buildings
Part 4: Natural ventilation of the buildings</t>
  </si>
  <si>
    <t>Refrigerating systems and heat pumps - Safety and environmental requirements
Part 1: Definitions, classification and selection criteria</t>
  </si>
  <si>
    <t>Refrigerating systems and heat pumps - Safety and environmental requirements
Part 2: Design, construction, testing, marking and documentation</t>
  </si>
  <si>
    <t>Yours faithfully,</t>
  </si>
  <si>
    <t>Name:</t>
  </si>
  <si>
    <t xml:space="preserve">  Qing Ye (Felix)</t>
  </si>
  <si>
    <t xml:space="preserve">Date:  </t>
  </si>
  <si>
    <t>Hereby certify:</t>
  </si>
  <si>
    <t xml:space="preserve">Asana Project template </t>
  </si>
  <si>
    <t>AS1668.1:2015</t>
  </si>
  <si>
    <t>AS1668.2:2012</t>
  </si>
  <si>
    <t>AS1668.4:2012</t>
  </si>
  <si>
    <t>AS5149.1:2016</t>
  </si>
  <si>
    <t>AS5149.2:2016</t>
  </si>
  <si>
    <t xml:space="preserve">                                  (Firm)</t>
  </si>
  <si>
    <t>Cover Sheet</t>
  </si>
  <si>
    <t>Tenancy Level Layout</t>
  </si>
  <si>
    <t>Roof Layout</t>
  </si>
  <si>
    <t>The relevant clauses of the National Construction Code 2019 Amendment 1.</t>
  </si>
  <si>
    <t>Date:</t>
  </si>
  <si>
    <t>Mechanical Services - Extent</t>
  </si>
  <si>
    <t>2</t>
  </si>
  <si>
    <t>1</t>
  </si>
  <si>
    <t>Mechanical Services - Exclusion</t>
  </si>
  <si>
    <t>4</t>
  </si>
  <si>
    <t>INSURANCE DETAILS</t>
  </si>
  <si>
    <t>AS4674:2004</t>
  </si>
  <si>
    <t>Design, construction and fit-out of food premises, Clause 2.5.2</t>
  </si>
  <si>
    <t>Professional indemnity</t>
  </si>
  <si>
    <t>Allianz</t>
  </si>
  <si>
    <t>Public Liability</t>
  </si>
  <si>
    <t>CGU</t>
  </si>
  <si>
    <t>Insurance type</t>
  </si>
  <si>
    <t>Insurer</t>
  </si>
  <si>
    <t>Amount</t>
  </si>
  <si>
    <t>6</t>
  </si>
  <si>
    <t>per hour</t>
  </si>
  <si>
    <t>M: 0426 076 689</t>
  </si>
  <si>
    <t>NSW Fair Trading C9 Certifier</t>
  </si>
  <si>
    <t>NSW Fair Trading Professional Engineer</t>
  </si>
  <si>
    <t>M.E  CPEng NER  RPEQ</t>
  </si>
  <si>
    <t>2.3</t>
  </si>
  <si>
    <t>Fee proposal stage</t>
  </si>
  <si>
    <t>Identify scope of work, do the kitchen ventilation and/or air-conditioning needed?</t>
  </si>
  <si>
    <t>1-2</t>
  </si>
  <si>
    <t>Documentation and issue</t>
  </si>
  <si>
    <t>Perform site visit (if included), obtain site photos(inside tenancy, shopfront, roof)</t>
  </si>
  <si>
    <t>GENERAL DESCRIPTION OF WORK</t>
  </si>
  <si>
    <t>7</t>
  </si>
  <si>
    <t>SIGNATURE AND APPROVAL</t>
  </si>
  <si>
    <t>Signature:</t>
  </si>
  <si>
    <t>Company:</t>
  </si>
  <si>
    <t>Full Name:</t>
  </si>
  <si>
    <t>Client</t>
  </si>
  <si>
    <t>We only provide 2 free amendments. Any additional work required beyond the scope defined will be charged at hourly rates. The following rates (GST exclusive) are current to project completion.</t>
  </si>
  <si>
    <t>Post-issue service</t>
  </si>
  <si>
    <t>TERMS AND CONDITIONS</t>
  </si>
  <si>
    <t>All documentation and materials containing confidential information provided by one party to the other shall be returned upon request.</t>
  </si>
  <si>
    <t>b)      the Consultant is not liable to the Client in respect of any indirect, consequential or special losses (including loss of profit, loss of business opportunity and payment of liquidated sums or damages under any other agreement);</t>
  </si>
  <si>
    <t>b)      if the Client is in breach of any of the other terms of the Agreement and the breach has not been remedied within 28 days of a written notice served by the Consultant on the Client specifying the breach and requiring the breach to be remedied; or</t>
  </si>
  <si>
    <t>The Consultant shall provide to the Client the consulting services described in the accompanying letter together with such other services as may be agreed from time to time (the "Services").</t>
  </si>
  <si>
    <t>The Consultant shall provide the Services with such skill, care and diligence as is generally exercised by competent members of the consulting profession performing services of a similar nature, at the time the Services are provided.</t>
  </si>
  <si>
    <t>The Services will be performed at either or both the site of the project (the "Site") or at other places reasonably required by the Client. Where the locations of the Consultant’s work are not under the Consultant’s control (including the Site), the Client must provide reasonable access to allow the Consultant to fulfil its obligations (including to provide the Services).</t>
  </si>
  <si>
    <t>The Client shall, at its own cost, as soon as practicable make available to the Consultant all information, documents and other particulars relating to the Client's requirement for the project as is necessary for the Consultant to carry out the services as expressly set out in this Agreement (the "Requirements"). The Consultant is entitled to rely on such information, documents and other particulars as are provided by the Client pursuant to or in connection with this Agreement.</t>
  </si>
  <si>
    <t>The Client shall pay to the Consultant:</t>
  </si>
  <si>
    <t>a)      the Fee and the Reimbursable Expenses as set out in the accompanying letter together with such other amounts in respect of other services agreed to be provided;</t>
  </si>
  <si>
    <t>b)      reasonable adjustments to the Fee and the Reimbursable Expenses to reflect the additional costs, expenses, liabilities, losses or other amounts incurred or suffered by the Consultant in the performance of the Services and arising out of or in connection with any event or matter beyond the Consultant’s control; and</t>
  </si>
  <si>
    <t>c)      to the extent that amounts payable under this Agreement are not expressed to be GST inclusive, an additional amount for the GST incurred by the Consultant in relation to the supply of the Services ("GST").</t>
  </si>
  <si>
    <t>The Consultant may claim payment in accordance with the times set out in the accompanying letter or, if no time is set out, monthly in arrears. The Client must pay to the Consultant, without set-off or deduction:</t>
  </si>
  <si>
    <t>a)      the amount payable under this Agreement for the Services provided during the relevant period, within 15 days of the Consultant’s invoice; and</t>
  </si>
  <si>
    <t>b)      the GST payable under this Agreement for the Services provided during the relevant period, within 15 days of receiving a valid tax invoice.</t>
  </si>
  <si>
    <t xml:space="preserve"> If the Client does not pay the Consultant in accordance with this Agreement then, without prejudice to any other rights or remedies the Consultant may have, interest will be payable from the date of invoice until payment at a rate per annum equal to the Unsecured Personal Overdraft Rate as most recently published by Westpac, plus 1% per annum.</t>
  </si>
  <si>
    <t xml:space="preserve"> To the maximum extent permitted by law:</t>
  </si>
  <si>
    <t>a)      subject to paragraphs (b), (c) and (d) below, the Consultant’s liability to the Client arising out of or in connection with this Agreement (including the performance or non-performance of the Services), whether under the law of contract, in tort, in equity, under statute or otherwise, shall be limited in aggregate to the amount specified in the accompanying letter or $300,000, if no amount is stated in the letter.</t>
  </si>
  <si>
    <t>c)      the Consultant shall be deemed to have been discharged from all liability in respect of the Services whether under contract, in tort, in equity, under statute or otherwise, at the expiration of the period specified in the accompanying letter, or if no date is specified, on the expiration of 3 years from the completion of the Services;</t>
  </si>
  <si>
    <t>d)      if, and to the extent that, any of this clause is void as a result of section 68 of the Trade Practices Act 1974 (Cth), then the Consultant’s liability for a breach of a condition or warranty is limited to:</t>
  </si>
  <si>
    <t>(i)        the supplying of the relevant Services again; or</t>
  </si>
  <si>
    <t>(ii)       the payment of the cost of having the Services supplied again.</t>
  </si>
  <si>
    <t>Subject to the Client complying with its obligations under the Agreement, the Consultant grants to the Client a non-exclusive, royalty-free and irrevocable licence to use (and allow others to use) any intellectual property (including all drawings, reports, specifications, bills of quantity, calculations and other documents, including "works" as defined in the  Copyright Act 1968 (Cth) created or produced by the Consultant) arising out of provision of the Services ("IP Rights") for the purposes of completing the Project. As between the Client and the Consultant, the ownership of the IP Rights vests in the Consultant.</t>
  </si>
  <si>
    <t>Neither the client nor the Consultant shall disclose to third parties or use for any purpose (other than providing or benefiting from the Services) any information provided by the other unless:</t>
  </si>
  <si>
    <t>a)      required by law;</t>
  </si>
  <si>
    <t>b)      the information is already generally known to the public; or</t>
  </si>
  <si>
    <t>c)      the other consents to the disclosure.</t>
  </si>
  <si>
    <t>Any dispute or difference ("Dispute) between the Client and the Consultant may be notified by a party to the other party and the parties shall:</t>
  </si>
  <si>
    <t>a)      firstly meet to negotiate, in good faith, resolution of the Dispute; and</t>
  </si>
  <si>
    <t>b)      secondly, if negotiation fails to achieve a resolution of the Dispute within 5 working days of the notification of the Dispute, attend mediation, administered in accordance with procedures as set out by the Institute of Arbitrators and Mediators Australia, provided that this provision shall not prevent the Consultant from instituting legal action at any time to recover moneys owing by the Client to the Consultant.</t>
  </si>
  <si>
    <t>The Client may, without prejudice to any other rights or remedies it may have, by written notice served on the Consultant terminate its obligations under this Agreement:</t>
  </si>
  <si>
    <t>a)      if the Consultant is in breach of the terms of the Agreement and the breach has not been remedied within 28 days of a written notice served by the Client on the Consultant specifying the breach and requiring the breach to be remedied; or</t>
  </si>
  <si>
    <t>b)      upon the Client giving the Consultant 60 days' written notice of its intention to do so; or</t>
  </si>
  <si>
    <t>c)      if the Consultant informs the Client that it is insolvent, becomes bankrupt, or becomes subject to any official management, receivership, liquidation, provisional liquidation, voluntary administration, winding up or external administration ("Insolvency Event").</t>
  </si>
  <si>
    <t>The Consultant may, without prejudice to any other rights or remedies it may have, by notice in writing served on the Client suspend its obligations under this Agreement:</t>
  </si>
  <si>
    <t>a)      immediately by written notice if the Client has failed to pay in accordance with this Agreement; or</t>
  </si>
  <si>
    <t>b)      if the Client is in breach of any of the other terms of the Agreement and the breach has not been remedied within 10 working days (or longer as the Consultant may allow) of a written notice served by the Consultant on the Client specifying the breach and requiring the breach to be remedied.</t>
  </si>
  <si>
    <t>The Consultant may, without prejudice to any other rights or remedies it may have, terminate its obligations under this Agreement:</t>
  </si>
  <si>
    <t>a)      if the breach referred to in clause 13(a) has not been remedied within 5 days of a written notice served by the Consultant on the Client specifying the breach and requiring the breach to be remedied; or</t>
  </si>
  <si>
    <t>c)      upon the Consultant giving the Client 60 days' written notice of its intention to do so; or</t>
  </si>
  <si>
    <t>d)      if an Insolvency Event occurs in relation to the Client.</t>
  </si>
  <si>
    <t xml:space="preserve"> If the Consultant considers it appropriate to do so, it may, with the Client's prior approval, which shall not be unreasonably withheld or delayed, engage other consultants to assist the Consultant in specialist areas. The other consultant shall be engaged at the Client's risk, cost and expense, and on its behalf.</t>
  </si>
  <si>
    <t>Neither party may assign, transfer or sublet any obligations under this Agreement without the written consent of the other. Unless stated in writing to the contrary, no assignment, transfer or subletting shall release the assignor from any obligation under this agreement.</t>
  </si>
  <si>
    <t>In the interpretation of this Agreement, no rule of construction applies to the disadvantage of one party on the basis that it put forward this Agreement or any part of it.</t>
  </si>
  <si>
    <t>Services</t>
  </si>
  <si>
    <t>Total</t>
  </si>
  <si>
    <t>Total ex.GST</t>
  </si>
  <si>
    <t>Total in.GST</t>
  </si>
  <si>
    <t>Drawing transmittal</t>
  </si>
  <si>
    <t>Project Name:</t>
  </si>
  <si>
    <t>Client Company:</t>
  </si>
  <si>
    <t>Client Address:</t>
  </si>
  <si>
    <t>Client ABN:</t>
  </si>
  <si>
    <t>Bill to:</t>
  </si>
  <si>
    <t>Description</t>
  </si>
  <si>
    <t>Payment Details:</t>
  </si>
  <si>
    <t>Bank:</t>
  </si>
  <si>
    <t>St George Bank</t>
    <phoneticPr fontId="2" type="noConversion"/>
  </si>
  <si>
    <t>Name:</t>
    <phoneticPr fontId="2" type="noConversion"/>
  </si>
  <si>
    <t>Premium Consulting Engineers Pty Ltd</t>
    <phoneticPr fontId="2" type="noConversion"/>
  </si>
  <si>
    <t>BSB:</t>
  </si>
  <si>
    <t>112879</t>
    <phoneticPr fontId="13" type="noConversion"/>
  </si>
  <si>
    <t>A/C No.:</t>
    <phoneticPr fontId="2" type="noConversion"/>
  </si>
  <si>
    <t>415395374</t>
  </si>
  <si>
    <t>TAX INVOICE</t>
  </si>
  <si>
    <t>Payment method:</t>
  </si>
  <si>
    <t>This pay</t>
  </si>
  <si>
    <t xml:space="preserve">Site visit and investigation: </t>
  </si>
  <si>
    <t xml:space="preserve">Tender documentation: </t>
  </si>
  <si>
    <t>Amount
Ex. GST</t>
  </si>
  <si>
    <t>Amount
In. GST</t>
  </si>
  <si>
    <t xml:space="preserve">Preparation of Performance Solutions </t>
  </si>
  <si>
    <t>Client Full Name:</t>
  </si>
  <si>
    <t>Other ventilation as required to AS 1668.2</t>
  </si>
  <si>
    <t>Natural ventilation design</t>
  </si>
  <si>
    <t>Map out existing mechanical components</t>
  </si>
  <si>
    <t>Client Contact Number:</t>
  </si>
  <si>
    <t>Project Type</t>
  </si>
  <si>
    <t>Receive site photos or other site condition information (provide by the client)</t>
  </si>
  <si>
    <t>Receive final architectural/interior design drawings (provide by the architect)</t>
  </si>
  <si>
    <t>Discuss with architect to finalize details including design coordination</t>
  </si>
  <si>
    <t xml:space="preserve">Fee proposal stage </t>
  </si>
  <si>
    <t>Pre-design information collection</t>
  </si>
  <si>
    <t>Answer RFIs</t>
  </si>
  <si>
    <t>Maximum 2 free drawing amendments allowed</t>
  </si>
  <si>
    <t>[]</t>
  </si>
  <si>
    <t>Note: We require full invoice to be paid before issuing full set of documentation</t>
  </si>
  <si>
    <t>One (1) on-site meeting is included</t>
  </si>
  <si>
    <t>business day</t>
  </si>
  <si>
    <t>5</t>
  </si>
  <si>
    <t>Assessment of compliance with environmental noise regulations</t>
  </si>
  <si>
    <t>Mechanical design certificate</t>
  </si>
  <si>
    <t>Equipment selection</t>
  </si>
  <si>
    <t>We confirm that this will be a direct commission from your firm.  
You may accept the offer by completing the Signature of Acceptance form at the end of this document, but if you do not, your continued instructions to us will constitute your acceptance of the offer.</t>
  </si>
  <si>
    <t>Reference:</t>
  </si>
  <si>
    <t>Revision:</t>
  </si>
  <si>
    <t xml:space="preserve">Set up project folder </t>
  </si>
  <si>
    <t>Finalisze fee proposal and email to the client</t>
  </si>
  <si>
    <t>Setup</t>
  </si>
  <si>
    <t>Do preliminary cals</t>
  </si>
  <si>
    <t>Check drawings and airflow, AC cals</t>
  </si>
  <si>
    <t>Continue for drawings</t>
  </si>
  <si>
    <t>Review and checking drawings and cert, in Plot folder, to send docs to client</t>
  </si>
  <si>
    <t xml:space="preserve">Drawing Number </t>
  </si>
  <si>
    <t>Drawing Name</t>
  </si>
  <si>
    <t>Revision</t>
  </si>
  <si>
    <t>NSW Fair Trading Mechanical Design Practitioner (Reg No.: DEP0000275)</t>
  </si>
  <si>
    <t>Drawing Number</t>
  </si>
  <si>
    <t>Client Reference:</t>
  </si>
  <si>
    <t>Invoice Number:</t>
  </si>
  <si>
    <t>Master of HVAC Engineering, Chartered Professional Engineer (MIEAust No.: 3631369);</t>
  </si>
  <si>
    <t>NSW Fair Trading C9 Certifier (Reg No.: BDC04672); and</t>
  </si>
  <si>
    <t>Note: We also offer optional installation service. Please contact us for further discussion.</t>
  </si>
  <si>
    <t>Receive base building drawings detailing information of air conditioning and ventilation provision</t>
  </si>
  <si>
    <t>Note:</t>
  </si>
  <si>
    <t xml:space="preserve">Please quote invoice No. when transferring </t>
  </si>
  <si>
    <t>Paid</t>
  </si>
  <si>
    <t>Design and Equipment Procurement</t>
  </si>
  <si>
    <t>System Comissioning</t>
  </si>
  <si>
    <t>Project Completion</t>
  </si>
  <si>
    <t>Retention</t>
  </si>
  <si>
    <t>Payment Instalments</t>
  </si>
  <si>
    <t>Felix Ye (ME CPEng NER RPEQ DBP)</t>
  </si>
  <si>
    <t xml:space="preserve">Director/Building Efficiency </t>
  </si>
  <si>
    <t>Freeman Jin (CPEng NER RBP RPEQ PMP)</t>
  </si>
  <si>
    <t>Freeman Jin (CPEng CMVP CEC Design PMP)</t>
  </si>
  <si>
    <t>ATT:</t>
  </si>
  <si>
    <t>Created by</t>
  </si>
  <si>
    <t>Reviewed by</t>
  </si>
  <si>
    <t>Date</t>
  </si>
  <si>
    <t>Freeman J</t>
  </si>
  <si>
    <t>Payment in 7 days from invoice date</t>
  </si>
  <si>
    <t>Hourly Rates</t>
  </si>
  <si>
    <t>Director, MEP</t>
  </si>
  <si>
    <t>M-000</t>
  </si>
  <si>
    <t>M-001</t>
  </si>
  <si>
    <t>M-002</t>
  </si>
  <si>
    <t>PCE Capabilities</t>
  </si>
  <si>
    <t>Project Resources</t>
  </si>
  <si>
    <t>-    Felix Ye (ME CPEng NER RPEQ DBP)</t>
  </si>
  <si>
    <t>Copies of insurance certificate are available upon request.</t>
  </si>
  <si>
    <t>Charcoal exhaust design with spark arrestor</t>
  </si>
  <si>
    <t>Performance based horizontal kitchen exhaust discharge</t>
  </si>
  <si>
    <t>Grilles coordination with RCP</t>
  </si>
  <si>
    <t>D&amp;BP act class 2 building design declaration</t>
  </si>
  <si>
    <t>1 off site visit</t>
  </si>
  <si>
    <t>Full set of mechanical drawings in PDF format</t>
  </si>
  <si>
    <t>Full set of mechanical drawings in DWG and PDF format</t>
  </si>
  <si>
    <t>MIEAust, M.AIRAH, CPEng, NER, RPEQ</t>
  </si>
  <si>
    <t>Master of Engineering in Heating, Gas Supply, Ventilation and Air Conditioning</t>
  </si>
  <si>
    <t>Felix:</t>
  </si>
  <si>
    <t>Freeman:</t>
  </si>
  <si>
    <t xml:space="preserve">CPEng, NER (Mechanical Service, Building Services) </t>
  </si>
  <si>
    <t>MIEAust, M.AIRAH, PMP</t>
  </si>
  <si>
    <t>BDC C9 Mechanical Certifier, DBP Mechanical Design Practitioner</t>
  </si>
  <si>
    <t>E: felix@pcen.com.au</t>
  </si>
  <si>
    <t>Odour management report, please liaise with us cost of the report from us</t>
  </si>
  <si>
    <t xml:space="preserve">Our team of engineers are highly experienced and fully qualified. Our qualifications relating to this project include: </t>
  </si>
  <si>
    <t>Registered Engineer (Victoria, Queensland)</t>
  </si>
  <si>
    <t>We currently hold the following insurances to as required by authorities</t>
  </si>
  <si>
    <t>per 3 hour section inclusive travelling</t>
  </si>
  <si>
    <t>Expertise</t>
  </si>
  <si>
    <t>Drawing Name, Upper Case:</t>
  </si>
  <si>
    <t>Hanok Korean, multiple locations (authentic Korean charcoal BBQ)</t>
  </si>
  <si>
    <t>We have enormous experience in this area. Some of our previous works are:</t>
  </si>
  <si>
    <t>Qualification</t>
  </si>
  <si>
    <t>Project Experience</t>
  </si>
  <si>
    <t>Main Contact Full Name:</t>
  </si>
  <si>
    <t>Main Contact Company:</t>
  </si>
  <si>
    <t>Main Contact Address:</t>
  </si>
  <si>
    <t>Main Contact ABN:</t>
  </si>
  <si>
    <t>Contact Number:</t>
  </si>
  <si>
    <t>Fire resistance
Protection of Openings
Openings in floors and ceilings for services</t>
  </si>
  <si>
    <t>C3.12</t>
  </si>
  <si>
    <t>C3.15</t>
  </si>
  <si>
    <t>Fire resistance
Protection of Openings
Openings for service installations</t>
  </si>
  <si>
    <t>E2.2 (a), (b)&amp; (c)</t>
  </si>
  <si>
    <t>F4.11</t>
  </si>
  <si>
    <t>Health and Amenity
Light and Ventilation
Carparks</t>
  </si>
  <si>
    <t>F6.3</t>
  </si>
  <si>
    <t>J3.5</t>
  </si>
  <si>
    <t>Energy Efficiency
Building Sealing
Exhaust Fans</t>
  </si>
  <si>
    <t>Air-handling and water systems of buildings — Microbial control</t>
  </si>
  <si>
    <t>AS3666.1:2011</t>
  </si>
  <si>
    <t>Fee accepted? Ventilation and AC?</t>
  </si>
  <si>
    <t xml:space="preserve">Energy Efficiency
Air-conditioning and Ventilation Systems
</t>
  </si>
  <si>
    <t>Invoice sent? Paid?</t>
  </si>
  <si>
    <t>Fire Resistance
Fire Hazard Property
Air-handling ductwork</t>
  </si>
  <si>
    <t>C3.9</t>
  </si>
  <si>
    <t>Fire Resistance
Protection of openings
Service penetrations in fire-isolated exits</t>
  </si>
  <si>
    <t>F4.6</t>
  </si>
  <si>
    <t>Health and amenity
Light and ventilation
Natural Ventilation</t>
  </si>
  <si>
    <t>F6.4</t>
  </si>
  <si>
    <t>Health and amenity
Condensation Management
Ventilation of roof spaces</t>
  </si>
  <si>
    <t>Health and amenity
Condensation management
Flow rate and discharge of exhaust systems</t>
  </si>
  <si>
    <t>Table top BBQ/Hot pot exhaust system</t>
  </si>
  <si>
    <t>At PCE we are proud of our tailored solutions and prompt service. Our typical design turn-around period is 2-3 business days for a standard restaurant/office fitout project. Please refer to the following details on our proposed project stage, service scope, and the required key design basis information. Once the required information is provided, we endeavour to deliver quality, accurate and timely design package.</t>
  </si>
  <si>
    <t>Break data link</t>
  </si>
  <si>
    <t>Pursuant to the provisions of Clause A5.2 of the Building Code of Australia Amendament 1, Volume 1.</t>
  </si>
  <si>
    <t>The referenced Australian Standards listed in the Building Code of Australia (Schedule 4 Referenced Documents) as follows:</t>
  </si>
  <si>
    <t>C1.10(5)</t>
  </si>
  <si>
    <t xml:space="preserve">We specialise in providing tailored engineering solutions with a strong focus on high quality,  close collaboration, and exceptional customer service. 
All our consultants are qualified and knowledgeable professionals.  We have extensive experience in not only Mechanical, But also Electrical and Hydraulic services.
</t>
  </si>
  <si>
    <t>BDC C9 Mechanical Certifier</t>
  </si>
  <si>
    <t>DBP Class 2 building Design Practitioner</t>
  </si>
  <si>
    <t>‘Grand Auburn’, 5-7 Northumberland Road, Auburn (Zhinar Architects, mixed-used apartment)</t>
  </si>
  <si>
    <t>Meet Fresh, multiple locations (contemporary exquisite desserts)</t>
  </si>
  <si>
    <t>KFC, Baulkham Hills and Rhodes (International fast food chain)</t>
  </si>
  <si>
    <t xml:space="preserve">93 Forest Road, Hurstville (DKO Architects, 4 towers, 550 apartments and commercial/retail) </t>
  </si>
  <si>
    <t>‘Crownview’, 373 Crown Street, Wollongong (mixed-used twin tower, 149 apartments)</t>
  </si>
  <si>
    <t>Meriton Apartment/Service Apartment, 180 George Street, Parramatta (66 &amp; 57-storey twin tower)</t>
  </si>
  <si>
    <t>‘Regent’, 58-68 Regent Street, Kogarah (PBD Architects,12-storey, 96 high-end apartments, $80m)</t>
  </si>
  <si>
    <t>'Forte’, 8-10 Shirley Street, Carlingford (MPA Architects, 9-storey apartment, $50m)</t>
  </si>
  <si>
    <t>‘Princeton Killara’, 9-21 Lorne Avenue Killara (Low-rise 32 boutique premium apartments, $70m)</t>
  </si>
  <si>
    <t>31 Warriewood Road, Warriewood (DKO Architects, 5-storey 104 apartments)</t>
  </si>
  <si>
    <t>‘The Pearson’, 2-6 Pearson Ave, Gordon (Wolski Coppin Architecture, boutique apartment)</t>
  </si>
  <si>
    <t>The Mitchell', 11-15 Mitchell Avenue, Jannali (PBD Architects, 31 featured apartments)</t>
  </si>
  <si>
    <t>Hai Di Lao, Darlin Harbour and Chatswood (international Premium Hot-Pot chain )</t>
  </si>
  <si>
    <t>Ogalo, multiple locations (casual dining restaurant chain)</t>
  </si>
  <si>
    <t>WE Kitchens (modern central commercial kitchen hire services)</t>
  </si>
  <si>
    <t>Kagoshima Master, Ultimo and Crowns Nest (authentic Wagyu Yakiniku restaurant)</t>
  </si>
  <si>
    <t>Leaf Café, multiple locations (award winning coffee, coffee franchises)</t>
  </si>
  <si>
    <t>Mamaks Village, Darling Harbour and Martin Place (authentic Malaysian cuisine)</t>
  </si>
  <si>
    <t>The Grounds of Alexandria (stylish café, bar, restaurant, garden and event hub)</t>
  </si>
  <si>
    <t>Receive architectural/interior drawings, project specific requirements (provide by the client)</t>
  </si>
  <si>
    <t>Confirm specific requirements from the base building</t>
  </si>
  <si>
    <t>Level 11, 59 Goulburn Street, Haymarket (Premier Corporate Office)</t>
  </si>
  <si>
    <t>Raywhite Office, Arncliffe (Real Estate)</t>
  </si>
  <si>
    <t>China Construction Bank Sydney (Corporate head office)</t>
  </si>
  <si>
    <t>Haneco Lighting Head Office (Manufacture office)</t>
  </si>
  <si>
    <t xml:space="preserve">Stone Real-estate, Engadine (Real estate) </t>
  </si>
  <si>
    <t>Vitaland Kids Cafe, Castle Hill and Alexandra (Kids play centre chain store)</t>
  </si>
  <si>
    <t>Galaxy Education Alliance (Education)</t>
  </si>
  <si>
    <t>Megumi Japan Medical Beauty (Beauty)</t>
  </si>
  <si>
    <t>Abbey College, Haymarket  (Education)</t>
  </si>
  <si>
    <t>Sugar KTV, 15 Goulburn Street, Haymarket (Entertainment)</t>
  </si>
  <si>
    <t>Specification C1.10(5)</t>
  </si>
  <si>
    <t>00/00/0000</t>
  </si>
  <si>
    <t>dd/mm/yyyy</t>
  </si>
  <si>
    <t>Invoice Status</t>
  </si>
  <si>
    <t>INV NO.</t>
  </si>
  <si>
    <t>Issued On</t>
  </si>
  <si>
    <t>Paid?</t>
  </si>
  <si>
    <t>Quotation Number:</t>
  </si>
  <si>
    <t>Method 2: Design Fee Calculated via Workload/PCE Statistic Figure</t>
  </si>
  <si>
    <t>No. off</t>
  </si>
  <si>
    <t>Rate</t>
  </si>
  <si>
    <t>Sum</t>
  </si>
  <si>
    <t>Design Sketches</t>
  </si>
  <si>
    <t>AutoCAD drawings</t>
  </si>
  <si>
    <t>Design meetings</t>
  </si>
  <si>
    <t>Site visit and defect report</t>
  </si>
  <si>
    <t>Class 2 certification</t>
  </si>
  <si>
    <t>custum item 1</t>
  </si>
  <si>
    <t>custum item 2</t>
  </si>
  <si>
    <t>custum item 3</t>
  </si>
  <si>
    <t>custum item 4</t>
  </si>
  <si>
    <t>custum item 5</t>
  </si>
  <si>
    <t>Method 3: Design Fee Calculated as per scope of work</t>
  </si>
  <si>
    <t>Internal Cost</t>
  </si>
  <si>
    <t>Drafter</t>
  </si>
  <si>
    <t>Designer</t>
  </si>
  <si>
    <t>Principal</t>
  </si>
  <si>
    <t>Subconsultant</t>
  </si>
  <si>
    <t>Additional Expenses</t>
  </si>
  <si>
    <t>Reference - Price</t>
  </si>
  <si>
    <t>Calculations</t>
  </si>
  <si>
    <t>Travel: $750 x 2 days</t>
  </si>
  <si>
    <t>Resource</t>
  </si>
  <si>
    <t>Daily rate</t>
  </si>
  <si>
    <t>Hourly rate</t>
  </si>
  <si>
    <t>External signoff</t>
  </si>
  <si>
    <t>/hour</t>
  </si>
  <si>
    <t>/day</t>
  </si>
  <si>
    <t>Copy &amp; printing</t>
  </si>
  <si>
    <t>Design review</t>
  </si>
  <si>
    <t>Total Price</t>
  </si>
  <si>
    <t>Project Number:</t>
  </si>
  <si>
    <t>Service Type</t>
  </si>
  <si>
    <t>Project Type:</t>
  </si>
  <si>
    <t>Internal Ref.:</t>
  </si>
  <si>
    <t>Administration</t>
  </si>
  <si>
    <t>Site Visit/Meeting(extra)</t>
  </si>
  <si>
    <t>Claiming of Fees</t>
  </si>
  <si>
    <t>Payment is due within 14 days of the date of invoice.</t>
  </si>
  <si>
    <t>Coordination with stakeholder and other services</t>
  </si>
  <si>
    <t>No</t>
  </si>
  <si>
    <t>Apartment</t>
  </si>
  <si>
    <t>Mixed-use complex</t>
  </si>
  <si>
    <t>Internal Ref:</t>
  </si>
  <si>
    <t>Miscellaneous</t>
  </si>
  <si>
    <t>208000ZB</t>
  </si>
  <si>
    <t>Fire Protection Service - Extent</t>
  </si>
  <si>
    <t>·</t>
  </si>
  <si>
    <t>The emergency lights, exit and directional signage</t>
  </si>
  <si>
    <t>Automatic Detection and warning System</t>
  </si>
  <si>
    <t xml:space="preserve">Portable Fire Extinguisher System </t>
  </si>
  <si>
    <t>Sprinkler system</t>
  </si>
  <si>
    <t>Liaise with relevant authorities and consultants</t>
  </si>
  <si>
    <t>Fire Protection Service - Exclusion</t>
  </si>
  <si>
    <t>8</t>
  </si>
  <si>
    <t>Mechanical-Kick-off</t>
  </si>
  <si>
    <t>Mechanical-For CDC</t>
  </si>
  <si>
    <t>Total:</t>
  </si>
  <si>
    <t>Electrical-Kick-off</t>
  </si>
  <si>
    <t>Electrical-For CDC</t>
  </si>
  <si>
    <t>Hydraulic-Kick-off</t>
  </si>
  <si>
    <t>Hydraulic-For CDC</t>
  </si>
  <si>
    <t>Fire Protection-Kick-off</t>
  </si>
  <si>
    <t>Fire Protection-For CDC</t>
  </si>
  <si>
    <t>6.1</t>
  </si>
  <si>
    <t>6.2</t>
  </si>
  <si>
    <t>6.3</t>
  </si>
  <si>
    <t>Mechanical services design and documentation</t>
  </si>
  <si>
    <t>Electrical services design and documentation</t>
  </si>
  <si>
    <t>Fire Protectin services design and documentation</t>
  </si>
  <si>
    <t>Hydraulic services design and documentation</t>
  </si>
  <si>
    <t>3</t>
  </si>
  <si>
    <t>SPECIFIC SCOPE OF WORK AND EXCLUSION</t>
  </si>
  <si>
    <t>2.4</t>
  </si>
  <si>
    <t>Electrical Services - Extent</t>
  </si>
  <si>
    <t>Distribution boards and submains(if required)</t>
  </si>
  <si>
    <t>General power distribution and Comms</t>
  </si>
  <si>
    <t>Electrical  Services - Exclusion</t>
  </si>
  <si>
    <t>2.6</t>
  </si>
  <si>
    <t>Electrical  Deliverables</t>
  </si>
  <si>
    <t>Full set of Electrical drawings in PDF format;</t>
  </si>
  <si>
    <t>Electrical design certificate</t>
  </si>
  <si>
    <t>Coordination with related services</t>
  </si>
  <si>
    <t>Hydraulic Services - Extent</t>
  </si>
  <si>
    <t>Hydraulic Services - Exclusion</t>
  </si>
  <si>
    <t>Full set of hydraulic drawings in PDF format;</t>
  </si>
  <si>
    <t>Hydraulic design certificate</t>
  </si>
  <si>
    <t>Restaurant</t>
  </si>
  <si>
    <t>Office</t>
  </si>
  <si>
    <t>Installation</t>
  </si>
  <si>
    <t>Others</t>
  </si>
  <si>
    <t>Fire Service</t>
  </si>
  <si>
    <t>Mech Review</t>
  </si>
  <si>
    <t>Commercial</t>
  </si>
  <si>
    <t>Group house</t>
  </si>
  <si>
    <t>School</t>
  </si>
  <si>
    <t>Kitchen Ventilation</t>
  </si>
  <si>
    <t>Hydraulic Service</t>
  </si>
  <si>
    <t>Electrical Service</t>
  </si>
  <si>
    <t>Mechanical Service</t>
  </si>
  <si>
    <t>CFD Service</t>
  </si>
  <si>
    <t>Project co-ordinator</t>
  </si>
  <si>
    <t>Unrecorded</t>
  </si>
  <si>
    <t>Project Reference</t>
  </si>
  <si>
    <t>Restaurant Project Reference</t>
  </si>
  <si>
    <t>Apartment Project reference</t>
  </si>
  <si>
    <t>Residential</t>
  </si>
  <si>
    <t>Commercial Project reference</t>
  </si>
  <si>
    <t>Project reference sources (auto-generated, do NOT change)</t>
  </si>
  <si>
    <t>- 'proposal' cover page date format consitent to 'invoice'
- 'proposal' project reference auto-generated according to a project's type
- 'proposal' extra lines for service scope and exclusions
- 'project info' project type and service type adjusted</t>
  </si>
  <si>
    <t>Service Type 1</t>
  </si>
  <si>
    <t>Service Type 2</t>
  </si>
  <si>
    <t>Service Type 3</t>
  </si>
  <si>
    <t>Service Type 4</t>
  </si>
  <si>
    <t>Service Type:</t>
  </si>
  <si>
    <t>Main Contact:</t>
  </si>
  <si>
    <t>&lt;Add extra reference projects&gt;</t>
  </si>
  <si>
    <t>2.10</t>
  </si>
  <si>
    <t>2.11</t>
  </si>
  <si>
    <t>2.12</t>
  </si>
  <si>
    <t xml:space="preserve">- 'Invoice' tab service type combing 4 services in one text
-'01-Project Info' Project refence list, extra lines added (only first 10 projects will be added to Projecr Reference in Fee Proposal)
- 'Invoice' tab, Invoice description, relink payment instalments to Fee Proposal as instructed 
</t>
  </si>
  <si>
    <t>Identify scope of work, confirm what items are needed?</t>
  </si>
  <si>
    <t>Receive base building drawings detailing information of service provision</t>
  </si>
  <si>
    <t>2-4</t>
  </si>
  <si>
    <t>Maximum demand calculation as per AS3000</t>
  </si>
  <si>
    <t>Electrical single line diagram</t>
  </si>
  <si>
    <t>Main switchboard and mains</t>
  </si>
  <si>
    <t>Electrical and lighting systems</t>
  </si>
  <si>
    <t>Power supply to mechanical, fire and hydraulic services including full services coordination</t>
  </si>
  <si>
    <t>Internal lighting</t>
  </si>
  <si>
    <t>General indoor/external lighting and lighting control</t>
  </si>
  <si>
    <t>Exit signages and Emergency egress lighting as per AS2293-2005</t>
  </si>
  <si>
    <t>ASP Level 3 design</t>
  </si>
  <si>
    <t>Liaison with Supply Authority/Level 3 ASP for power supply to site</t>
  </si>
  <si>
    <t>NBN pathway design and submission</t>
  </si>
  <si>
    <t>UPS, Stand-by and emergency generator systems</t>
  </si>
  <si>
    <t>Landscape and council metered public lighting</t>
  </si>
  <si>
    <t>Solar PV system</t>
  </si>
  <si>
    <t>Home Automation Systems</t>
  </si>
  <si>
    <t>Sanitary waste and drainage services</t>
  </si>
  <si>
    <t>Trade waste service</t>
  </si>
  <si>
    <t>Hot and cold water supply and distribution services</t>
  </si>
  <si>
    <t>Natural gas supply and distribution services</t>
  </si>
  <si>
    <t>Fire Hydrant and Hose Reel supply and distribution services</t>
  </si>
  <si>
    <t>Mechanical plant condensate waste</t>
  </si>
  <si>
    <t>Authority fees and charges such as Section 73, Section 188 etc</t>
  </si>
  <si>
    <t>Site underground service survey service</t>
  </si>
  <si>
    <t>Fire proection services (inlcuding fire sprinkler system, fire alarm system or any dry fire systems)</t>
  </si>
  <si>
    <t>Civil and stormwater services</t>
  </si>
  <si>
    <t>Landscape irrigation o water features associated plant and distribution systems</t>
  </si>
  <si>
    <t>BCA DTS requirement compliance</t>
  </si>
  <si>
    <t>Any applicable fire engineering report by C10 Fire Engineer</t>
  </si>
  <si>
    <r>
      <rPr>
        <b/>
        <sz val="11"/>
        <color theme="1"/>
        <rFont val="Calibri"/>
        <family val="2"/>
        <scheme val="minor"/>
      </rPr>
      <t>Secion 74B</t>
    </r>
    <r>
      <rPr>
        <sz val="11"/>
        <color theme="1"/>
        <rFont val="Calibri"/>
        <family val="2"/>
        <scheme val="minor"/>
      </rPr>
      <t xml:space="preserve"> certificate based on base building fire safety measures</t>
    </r>
  </si>
  <si>
    <t>Full set of Fire Protection Service drawings in PDF format;</t>
  </si>
  <si>
    <t>Fire Protection Servicedesign certificate</t>
  </si>
  <si>
    <t>Service Type 5</t>
  </si>
  <si>
    <t>Shop Name:</t>
  </si>
  <si>
    <t>71-71A Queenscliff Road, Queenscliff</t>
  </si>
  <si>
    <t>Xiguo Du</t>
  </si>
  <si>
    <t>486 119 13</t>
  </si>
  <si>
    <t>Check Figure - $/Apartment</t>
  </si>
  <si>
    <t>Total Apts：</t>
  </si>
  <si>
    <t>SERVICES</t>
  </si>
  <si>
    <t>Regulated Design - Kick off</t>
  </si>
  <si>
    <t>Regulated Design  - Final</t>
  </si>
  <si>
    <t>TOTAL</t>
  </si>
  <si>
    <t>Mechanical</t>
  </si>
  <si>
    <t>Electrical</t>
  </si>
  <si>
    <t>Hydraulic</t>
  </si>
  <si>
    <t>TOTAL (excl GST)</t>
  </si>
  <si>
    <t>Goods &amp; Services Tax (GST) 10%</t>
  </si>
  <si>
    <t>TOTAL (incl GST)</t>
  </si>
  <si>
    <t>LVQC Pty Ltd</t>
  </si>
  <si>
    <t>Mechanical-Tender Doc</t>
  </si>
  <si>
    <t>Mechanical Car Park CFD Variation</t>
  </si>
  <si>
    <t>Mechanical Regulated Design-Kick-off</t>
  </si>
  <si>
    <t>Electrical Regulated Design-Kick-off</t>
  </si>
  <si>
    <t>Hydraulic Regulated Design-Kick-off</t>
  </si>
  <si>
    <t>Fire Protection Regulated Design-Kick-off</t>
  </si>
  <si>
    <t>Fire Protection Regulated Design Final</t>
  </si>
  <si>
    <t>Hydraulic Regulated Design Final</t>
  </si>
  <si>
    <t>Electrical Regulated Design Final</t>
  </si>
  <si>
    <t>Mechanical Regulated Design Final</t>
  </si>
  <si>
    <t>Design Development</t>
  </si>
  <si>
    <t>Tender Documentation</t>
  </si>
  <si>
    <t>Construction Phase Service</t>
  </si>
  <si>
    <t>Original Tender</t>
  </si>
  <si>
    <t>Regulated design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</si>
</sst>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2">
    <numFmt numFmtId="6" formatCode="&quot;$&quot;#,##0;[Red]\-&quot;$&quot;#,##0"/>
    <numFmt numFmtId="44" formatCode="_-&quot;$&quot;* #,##0.00_-;\-&quot;$&quot;* #,##0.00_-;_-&quot;$&quot;* &quot;-&quot;??_-;_-@_-"/>
    <numFmt numFmtId="164" formatCode="[$-C09]dd\-mmmm\-yyyy;@"/>
    <numFmt numFmtId="165" formatCode="[$-C09]d\ mmmm\ yyyy;@"/>
    <numFmt numFmtId="166" formatCode="&quot;$&quot;#,##0"/>
    <numFmt numFmtId="167" formatCode="&quot;$&quot;#,##0.00"/>
    <numFmt numFmtId="168" formatCode="_-&quot;$&quot;* #,##0_-;\-&quot;$&quot;* #,##0_-;_-&quot;$&quot;* &quot;-&quot;??_-;_-@_-"/>
    <numFmt numFmtId="169" formatCode="yyyy\-mm\-dd;@"/>
    <numFmt numFmtId="170" formatCode="_(&quot;$&quot;* #,##0_);_(&quot;$&quot;* \(#,##0\);_(&quot;$&quot;* &quot;-&quot;??_);_(@_)"/>
    <numFmt numFmtId="171" formatCode="_-&quot;$&quot;* #,##0_-;\-&quot;$&quot;* #,##0_-;_-&quot;$&quot;* &quot;-&quot;???_-;_-@_-"/>
    <numFmt numFmtId="172" formatCode="0\ &quot;hrs&quot;"/>
    <numFmt numFmtId="173" formatCode="[$-C09]dd\-mmm\-yyyy;@"/>
  </numFmts>
  <fonts count="40" x14ac:knownFonts="1">
    <font>
      <sz val="11"/>
      <color theme="1"/>
      <name val="Calibri"/>
      <family val="2"/>
      <scheme val="minor"/>
    </font>
    <font>
      <b/>
      <sz val="11"/>
      <color theme="1"/>
      <name val="Calibri"/>
      <family val="2"/>
      <scheme val="minor"/>
    </font>
    <font>
      <b/>
      <sz val="22"/>
      <color theme="1"/>
      <name val="Arial"/>
      <family val="2"/>
    </font>
    <font>
      <sz val="8"/>
      <name val="Calibri"/>
      <family val="2"/>
      <scheme val="minor"/>
    </font>
    <font>
      <sz val="8"/>
      <color theme="1"/>
      <name val="Calibri"/>
      <family val="2"/>
      <scheme val="minor"/>
    </font>
    <font>
      <u/>
      <sz val="11"/>
      <color theme="1"/>
      <name val="Calibri"/>
      <family val="2"/>
      <scheme val="minor"/>
    </font>
    <font>
      <b/>
      <u/>
      <sz val="11"/>
      <color theme="1"/>
      <name val="Calibri"/>
      <family val="2"/>
      <scheme val="minor"/>
    </font>
    <font>
      <sz val="11"/>
      <color rgb="FF000000"/>
      <name val="Calibri"/>
      <family val="2"/>
      <scheme val="minor"/>
    </font>
    <font>
      <b/>
      <sz val="24"/>
      <color theme="1"/>
      <name val="Arial"/>
      <family val="2"/>
    </font>
    <font>
      <b/>
      <sz val="12"/>
      <color theme="1"/>
      <name val="Arial"/>
      <family val="2"/>
    </font>
    <font>
      <sz val="12"/>
      <color theme="1"/>
      <name val="Times New Roman"/>
      <family val="1"/>
    </font>
    <font>
      <u/>
      <sz val="11"/>
      <color theme="10"/>
      <name val="Calibri"/>
      <family val="2"/>
      <scheme val="minor"/>
    </font>
    <font>
      <sz val="10"/>
      <color theme="1"/>
      <name val="Calibri"/>
      <family val="2"/>
      <scheme val="minor"/>
    </font>
    <font>
      <sz val="7"/>
      <color theme="1"/>
      <name val="Arial Narrow"/>
      <family val="2"/>
    </font>
    <font>
      <sz val="8"/>
      <color theme="1"/>
      <name val="Arial Narrow"/>
      <family val="2"/>
    </font>
    <font>
      <sz val="10"/>
      <name val="Arial"/>
      <family val="2"/>
    </font>
    <font>
      <b/>
      <sz val="11"/>
      <name val="Calibri"/>
      <family val="2"/>
      <scheme val="minor"/>
    </font>
    <font>
      <sz val="11"/>
      <name val="Calibri"/>
      <family val="2"/>
      <scheme val="minor"/>
    </font>
    <font>
      <sz val="11"/>
      <color theme="4"/>
      <name val="Calibri"/>
      <family val="2"/>
      <scheme val="minor"/>
    </font>
    <font>
      <b/>
      <sz val="12"/>
      <color theme="1"/>
      <name val="Calibri"/>
      <family val="2"/>
      <scheme val="minor"/>
    </font>
    <font>
      <sz val="11"/>
      <color theme="1"/>
      <name val="Calibri"/>
      <family val="2"/>
      <scheme val="minor"/>
    </font>
    <font>
      <sz val="12"/>
      <color theme="1"/>
      <name val="Calibri"/>
      <family val="2"/>
      <scheme val="minor"/>
    </font>
    <font>
      <b/>
      <sz val="24"/>
      <color theme="1"/>
      <name val="Calibri"/>
      <family val="2"/>
      <scheme val="minor"/>
    </font>
    <font>
      <b/>
      <sz val="16"/>
      <color theme="1"/>
      <name val="Calibri"/>
      <family val="2"/>
      <scheme val="minor"/>
    </font>
    <font>
      <sz val="28"/>
      <color rgb="FFFF0000"/>
      <name val="Calibri"/>
      <family val="2"/>
      <scheme val="minor"/>
    </font>
    <font>
      <sz val="16"/>
      <color rgb="FFFF0000"/>
      <name val="Calibri"/>
      <family val="2"/>
      <scheme val="minor"/>
    </font>
    <font>
      <b/>
      <sz val="10"/>
      <name val="Arial"/>
      <family val="2"/>
    </font>
    <font>
      <sz val="10"/>
      <color theme="4"/>
      <name val="Arial"/>
      <family val="2"/>
    </font>
    <font>
      <b/>
      <sz val="10"/>
      <color theme="5" tint="-0.249977111117893"/>
      <name val="Arial"/>
      <family val="2"/>
    </font>
    <font>
      <i/>
      <sz val="11"/>
      <color theme="1"/>
      <name val="Calibri"/>
      <family val="2"/>
      <scheme val="minor"/>
    </font>
    <font>
      <b/>
      <sz val="11"/>
      <color rgb="FFFF0000"/>
      <name val="Calibri"/>
      <family val="2"/>
      <scheme val="minor"/>
    </font>
    <font>
      <sz val="10"/>
      <name val="Calibri"/>
      <family val="2"/>
      <scheme val="minor"/>
    </font>
    <font>
      <sz val="11"/>
      <color theme="1"/>
      <name val="Symbol"/>
      <family val="1"/>
      <charset val="2"/>
    </font>
    <font>
      <sz val="11"/>
      <color rgb="FFFF0000"/>
      <name val="Calibri"/>
      <family val="2"/>
      <scheme val="minor"/>
    </font>
    <font>
      <b/>
      <sz val="11"/>
      <color theme="1"/>
      <name val="Symbol"/>
      <family val="1"/>
      <charset val="2"/>
    </font>
    <font>
      <sz val="14"/>
      <color rgb="FFFF0000"/>
      <name val="Calibri"/>
      <family val="2"/>
      <scheme val="minor"/>
    </font>
    <font>
      <b/>
      <sz val="14"/>
      <color rgb="FFFFFFFF"/>
      <name val="Calibri"/>
      <family val="2"/>
    </font>
    <font>
      <b/>
      <sz val="10"/>
      <color rgb="FFFFFFFF"/>
      <name val="Calibri"/>
      <family val="2"/>
    </font>
    <font>
      <b/>
      <sz val="10"/>
      <color theme="1"/>
      <name val="Calibri"/>
      <family val="2"/>
    </font>
    <font>
      <sz val="10"/>
      <color theme="1"/>
      <name val="Calibri"/>
      <family val="2"/>
    </font>
  </fonts>
  <fills count="10">
    <fill>
      <patternFill patternType="none"/>
    </fill>
    <fill>
      <patternFill patternType="gray125"/>
    </fill>
    <fill>
      <patternFill patternType="solid">
        <fgColor theme="1" tint="0.499984740745262"/>
        <bgColor indexed="64"/>
      </patternFill>
    </fill>
    <fill>
      <patternFill patternType="solid">
        <fgColor theme="0"/>
        <bgColor indexed="64"/>
      </patternFill>
    </fill>
    <fill>
      <patternFill patternType="solid">
        <fgColor theme="5" tint="0.79998168889431442"/>
        <bgColor indexed="64"/>
      </patternFill>
    </fill>
    <fill>
      <patternFill patternType="solid">
        <fgColor theme="2" tint="-9.9978637043366805E-2"/>
        <bgColor indexed="64"/>
      </patternFill>
    </fill>
    <fill>
      <patternFill patternType="solid">
        <fgColor theme="5" tint="0.59999389629810485"/>
        <bgColor indexed="64"/>
      </patternFill>
    </fill>
    <fill>
      <patternFill patternType="solid">
        <fgColor rgb="FFFFFF00"/>
        <bgColor indexed="64"/>
      </patternFill>
    </fill>
    <fill>
      <patternFill patternType="solid">
        <fgColor theme="9" tint="0.59999389629810485"/>
        <bgColor indexed="64"/>
      </patternFill>
    </fill>
    <fill>
      <patternFill patternType="solid">
        <fgColor rgb="FF9BBB59"/>
        <bgColor indexed="64"/>
      </patternFill>
    </fill>
  </fills>
  <borders count="41">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right style="thin">
        <color indexed="64"/>
      </right>
      <top/>
      <bottom/>
      <diagonal/>
    </border>
    <border>
      <left/>
      <right/>
      <top/>
      <bottom style="medium">
        <color indexed="64"/>
      </bottom>
      <diagonal/>
    </border>
    <border>
      <left/>
      <right/>
      <top/>
      <bottom style="hair">
        <color indexed="64"/>
      </bottom>
      <diagonal/>
    </border>
    <border>
      <left/>
      <right/>
      <top style="hair">
        <color indexed="64"/>
      </top>
      <bottom/>
      <diagonal/>
    </border>
    <border>
      <left style="hair">
        <color indexed="64"/>
      </left>
      <right style="hair">
        <color indexed="64"/>
      </right>
      <top style="hair">
        <color indexed="64"/>
      </top>
      <bottom style="hair">
        <color indexed="64"/>
      </bottom>
      <diagonal/>
    </border>
    <border>
      <left/>
      <right/>
      <top style="hair">
        <color indexed="64"/>
      </top>
      <bottom style="hair">
        <color indexed="64"/>
      </bottom>
      <diagonal/>
    </border>
    <border>
      <left style="hair">
        <color indexed="64"/>
      </left>
      <right/>
      <top/>
      <bottom/>
      <diagonal/>
    </border>
    <border>
      <left/>
      <right style="hair">
        <color indexed="64"/>
      </right>
      <top/>
      <bottom/>
      <diagonal/>
    </border>
    <border>
      <left style="hair">
        <color indexed="64"/>
      </left>
      <right/>
      <top/>
      <bottom style="hair">
        <color indexed="64"/>
      </bottom>
      <diagonal/>
    </border>
    <border>
      <left/>
      <right style="hair">
        <color indexed="64"/>
      </right>
      <top/>
      <bottom style="hair">
        <color indexed="64"/>
      </bottom>
      <diagonal/>
    </border>
    <border>
      <left style="hair">
        <color indexed="64"/>
      </left>
      <right/>
      <top style="hair">
        <color indexed="64"/>
      </top>
      <bottom style="hair">
        <color indexed="64"/>
      </bottom>
      <diagonal/>
    </border>
    <border>
      <left/>
      <right style="hair">
        <color indexed="64"/>
      </right>
      <top style="hair">
        <color indexed="64"/>
      </top>
      <bottom style="hair">
        <color indexed="64"/>
      </bottom>
      <diagonal/>
    </border>
    <border>
      <left style="hair">
        <color indexed="64"/>
      </left>
      <right style="hair">
        <color indexed="64"/>
      </right>
      <top style="hair">
        <color indexed="64"/>
      </top>
      <bottom/>
      <diagonal/>
    </border>
    <border>
      <left style="hair">
        <color indexed="64"/>
      </left>
      <right style="hair">
        <color indexed="64"/>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ck">
        <color theme="4"/>
      </left>
      <right style="thick">
        <color theme="4"/>
      </right>
      <top style="thick">
        <color theme="4"/>
      </top>
      <bottom style="thick">
        <color theme="4"/>
      </bottom>
      <diagonal/>
    </border>
    <border>
      <left style="medium">
        <color indexed="64"/>
      </left>
      <right style="medium">
        <color indexed="64"/>
      </right>
      <top/>
      <bottom style="medium">
        <color rgb="FF000000"/>
      </bottom>
      <diagonal/>
    </border>
  </borders>
  <cellStyleXfs count="7">
    <xf numFmtId="0" fontId="0" fillId="0" borderId="0"/>
    <xf numFmtId="0" fontId="11" fillId="0" borderId="0" applyNumberFormat="0" applyFill="0" applyBorder="0" applyAlignment="0" applyProtection="0"/>
    <xf numFmtId="0" fontId="15" fillId="0" borderId="0"/>
    <xf numFmtId="44" fontId="20" fillId="0" borderId="0" applyFont="0" applyFill="0" applyBorder="0" applyAlignment="0" applyProtection="0"/>
    <xf numFmtId="9" fontId="20" fillId="0" borderId="0" applyFont="0" applyFill="0" applyBorder="0" applyAlignment="0" applyProtection="0"/>
    <xf numFmtId="44" fontId="20" fillId="0" borderId="0" applyFont="0" applyFill="0" applyBorder="0" applyAlignment="0" applyProtection="0"/>
    <xf numFmtId="0" fontId="20" fillId="0" borderId="0"/>
  </cellStyleXfs>
  <cellXfs count="333">
    <xf numFmtId="0" fontId="0" fillId="0" borderId="0" xfId="0"/>
    <xf numFmtId="0" fontId="0" fillId="0" borderId="0" xfId="0" applyAlignment="1">
      <alignment horizontal="center"/>
    </xf>
    <xf numFmtId="0" fontId="0" fillId="0" borderId="1" xfId="0" applyBorder="1"/>
    <xf numFmtId="0" fontId="1" fillId="0" borderId="0" xfId="0" applyFont="1" applyAlignment="1">
      <alignment horizontal="right"/>
    </xf>
    <xf numFmtId="0" fontId="1" fillId="0" borderId="0" xfId="0" applyFont="1"/>
    <xf numFmtId="0" fontId="5" fillId="0" borderId="0" xfId="0" applyFont="1"/>
    <xf numFmtId="0" fontId="6" fillId="0" borderId="0" xfId="0" applyFont="1"/>
    <xf numFmtId="0" fontId="0" fillId="0" borderId="0" xfId="0" applyAlignment="1">
      <alignment vertical="top"/>
    </xf>
    <xf numFmtId="0" fontId="0" fillId="0" borderId="13" xfId="0" applyBorder="1"/>
    <xf numFmtId="0" fontId="7" fillId="0" borderId="0" xfId="0" applyFont="1"/>
    <xf numFmtId="0" fontId="0" fillId="0" borderId="0" xfId="0" applyAlignment="1">
      <alignment vertical="center"/>
    </xf>
    <xf numFmtId="0" fontId="10" fillId="0" borderId="0" xfId="0" applyFont="1" applyAlignment="1">
      <alignment vertical="center"/>
    </xf>
    <xf numFmtId="0" fontId="4" fillId="0" borderId="0" xfId="0" applyFont="1" applyAlignment="1">
      <alignment vertical="top"/>
    </xf>
    <xf numFmtId="0" fontId="0" fillId="0" borderId="0" xfId="0" applyAlignment="1">
      <alignment horizontal="center" vertical="center"/>
    </xf>
    <xf numFmtId="0" fontId="0" fillId="0" borderId="0" xfId="0" applyAlignment="1">
      <alignment horizontal="center" vertical="top"/>
    </xf>
    <xf numFmtId="0" fontId="0" fillId="0" borderId="0" xfId="0" applyAlignment="1">
      <alignment horizontal="right"/>
    </xf>
    <xf numFmtId="0" fontId="11" fillId="0" borderId="0" xfId="1"/>
    <xf numFmtId="0" fontId="0" fillId="0" borderId="0" xfId="0" applyAlignment="1">
      <alignment horizontal="left"/>
    </xf>
    <xf numFmtId="0" fontId="0" fillId="0" borderId="0" xfId="0" applyAlignment="1">
      <alignment horizontal="left" wrapText="1"/>
    </xf>
    <xf numFmtId="0" fontId="9" fillId="0" borderId="0" xfId="0" applyFont="1" applyAlignment="1">
      <alignment vertical="top" wrapText="1"/>
    </xf>
    <xf numFmtId="0" fontId="8" fillId="0" borderId="0" xfId="0" applyFont="1" applyAlignment="1">
      <alignment vertical="center"/>
    </xf>
    <xf numFmtId="0" fontId="0" fillId="0" borderId="0" xfId="0" applyAlignment="1">
      <alignment horizontal="left" vertical="top"/>
    </xf>
    <xf numFmtId="0" fontId="4" fillId="0" borderId="15" xfId="0" applyFont="1" applyBorder="1" applyAlignment="1">
      <alignment vertical="top"/>
    </xf>
    <xf numFmtId="0" fontId="0" fillId="0" borderId="0" xfId="0" applyAlignment="1">
      <alignment vertical="top" wrapText="1"/>
    </xf>
    <xf numFmtId="0" fontId="0" fillId="0" borderId="17" xfId="0" applyBorder="1"/>
    <xf numFmtId="0" fontId="0" fillId="0" borderId="0" xfId="0" applyAlignment="1">
      <alignment wrapText="1"/>
    </xf>
    <xf numFmtId="0" fontId="1" fillId="0" borderId="0" xfId="0" applyFont="1" applyAlignment="1">
      <alignment horizontal="center"/>
    </xf>
    <xf numFmtId="0" fontId="12" fillId="0" borderId="0" xfId="0" applyFont="1" applyAlignment="1">
      <alignment horizontal="right"/>
    </xf>
    <xf numFmtId="0" fontId="4" fillId="0" borderId="0" xfId="0" applyFont="1" applyAlignment="1">
      <alignment vertical="center"/>
    </xf>
    <xf numFmtId="49" fontId="1" fillId="0" borderId="0" xfId="0" applyNumberFormat="1" applyFont="1" applyAlignment="1">
      <alignment horizontal="center"/>
    </xf>
    <xf numFmtId="0" fontId="8" fillId="0" borderId="0" xfId="0" applyFont="1" applyAlignment="1">
      <alignment vertical="center" shrinkToFit="1"/>
    </xf>
    <xf numFmtId="0" fontId="0" fillId="0" borderId="16" xfId="0" applyBorder="1" applyAlignment="1">
      <alignment vertical="center"/>
    </xf>
    <xf numFmtId="0" fontId="0" fillId="0" borderId="16" xfId="0" applyBorder="1" applyAlignment="1">
      <alignment horizontal="center" vertical="center"/>
    </xf>
    <xf numFmtId="0" fontId="0" fillId="0" borderId="0" xfId="0" applyAlignment="1">
      <alignment horizontal="left" vertical="center"/>
    </xf>
    <xf numFmtId="166" fontId="0" fillId="0" borderId="0" xfId="0" applyNumberFormat="1" applyAlignment="1">
      <alignment horizontal="center" vertical="center"/>
    </xf>
    <xf numFmtId="0" fontId="0" fillId="0" borderId="16" xfId="0" applyBorder="1"/>
    <xf numFmtId="166" fontId="0" fillId="0" borderId="16" xfId="0" applyNumberFormat="1" applyBorder="1" applyAlignment="1">
      <alignment horizontal="center" vertical="center"/>
    </xf>
    <xf numFmtId="6" fontId="0" fillId="0" borderId="0" xfId="0" applyNumberFormat="1"/>
    <xf numFmtId="166" fontId="0" fillId="0" borderId="0" xfId="0" applyNumberFormat="1" applyAlignment="1">
      <alignment vertical="center"/>
    </xf>
    <xf numFmtId="49" fontId="1" fillId="0" borderId="0" xfId="0" applyNumberFormat="1" applyFont="1"/>
    <xf numFmtId="0" fontId="12" fillId="0" borderId="0" xfId="0" applyFont="1" applyAlignment="1">
      <alignment horizontal="center"/>
    </xf>
    <xf numFmtId="0" fontId="13" fillId="0" borderId="0" xfId="0" applyFont="1"/>
    <xf numFmtId="0" fontId="14" fillId="0" borderId="0" xfId="0" applyFont="1" applyAlignment="1">
      <alignment horizontal="left" vertical="center" wrapText="1"/>
    </xf>
    <xf numFmtId="166" fontId="0" fillId="0" borderId="16" xfId="0" applyNumberFormat="1" applyBorder="1" applyAlignment="1">
      <alignment vertical="center"/>
    </xf>
    <xf numFmtId="0" fontId="16" fillId="0" borderId="0" xfId="2" applyFont="1"/>
    <xf numFmtId="0" fontId="17" fillId="0" borderId="0" xfId="2" applyFont="1"/>
    <xf numFmtId="0" fontId="16" fillId="0" borderId="0" xfId="2" applyFont="1" applyAlignment="1">
      <alignment horizontal="left"/>
    </xf>
    <xf numFmtId="167" fontId="17" fillId="0" borderId="0" xfId="2" applyNumberFormat="1" applyFont="1"/>
    <xf numFmtId="49" fontId="17" fillId="0" borderId="0" xfId="2" applyNumberFormat="1" applyFont="1" applyAlignment="1">
      <alignment horizontal="right"/>
    </xf>
    <xf numFmtId="0" fontId="0" fillId="0" borderId="20" xfId="0" applyBorder="1"/>
    <xf numFmtId="0" fontId="0" fillId="0" borderId="14" xfId="0" applyBorder="1"/>
    <xf numFmtId="0" fontId="0" fillId="0" borderId="21" xfId="0" applyBorder="1"/>
    <xf numFmtId="0" fontId="16" fillId="0" borderId="0" xfId="0" applyFont="1" applyAlignment="1">
      <alignment horizontal="right"/>
    </xf>
    <xf numFmtId="166" fontId="17" fillId="0" borderId="0" xfId="0" applyNumberFormat="1" applyFont="1"/>
    <xf numFmtId="0" fontId="16" fillId="0" borderId="0" xfId="0" applyFont="1" applyAlignment="1">
      <alignment horizontal="left"/>
    </xf>
    <xf numFmtId="0" fontId="17" fillId="0" borderId="0" xfId="0" applyFont="1"/>
    <xf numFmtId="0" fontId="17" fillId="0" borderId="0" xfId="0" applyFont="1" applyAlignment="1">
      <alignment horizontal="left"/>
    </xf>
    <xf numFmtId="0" fontId="16" fillId="0" borderId="0" xfId="0" applyFont="1"/>
    <xf numFmtId="49" fontId="17" fillId="0" borderId="0" xfId="0" applyNumberFormat="1" applyFont="1" applyAlignment="1">
      <alignment horizontal="right"/>
    </xf>
    <xf numFmtId="49" fontId="17" fillId="0" borderId="0" xfId="0" applyNumberFormat="1" applyFont="1"/>
    <xf numFmtId="0" fontId="0" fillId="0" borderId="2" xfId="0" applyBorder="1"/>
    <xf numFmtId="0" fontId="5" fillId="0" borderId="0" xfId="0" applyFont="1" applyAlignment="1">
      <alignment horizontal="left"/>
    </xf>
    <xf numFmtId="49" fontId="1" fillId="0" borderId="0" xfId="0" applyNumberFormat="1" applyFont="1" applyAlignment="1">
      <alignment horizontal="right" indent="1"/>
    </xf>
    <xf numFmtId="166" fontId="0" fillId="0" borderId="2" xfId="0" applyNumberFormat="1" applyBorder="1" applyAlignment="1">
      <alignment vertical="top"/>
    </xf>
    <xf numFmtId="0" fontId="12" fillId="0" borderId="0" xfId="0" applyFont="1" applyAlignment="1">
      <alignment horizontal="left"/>
    </xf>
    <xf numFmtId="49" fontId="1" fillId="0" borderId="0" xfId="0" applyNumberFormat="1" applyFont="1" applyAlignment="1">
      <alignment horizontal="center" vertical="top"/>
    </xf>
    <xf numFmtId="0" fontId="1" fillId="0" borderId="0" xfId="0" applyFont="1" applyAlignment="1">
      <alignment vertical="top"/>
    </xf>
    <xf numFmtId="49" fontId="1" fillId="0" borderId="0" xfId="0" applyNumberFormat="1" applyFont="1" applyAlignment="1">
      <alignment horizontal="left" vertical="top"/>
    </xf>
    <xf numFmtId="0" fontId="7" fillId="0" borderId="0" xfId="0" applyFont="1" applyAlignment="1">
      <alignment vertical="top"/>
    </xf>
    <xf numFmtId="0" fontId="0" fillId="0" borderId="14" xfId="0" applyBorder="1" applyAlignment="1">
      <alignment horizontal="left" vertical="top"/>
    </xf>
    <xf numFmtId="0" fontId="0" fillId="0" borderId="14" xfId="0" applyBorder="1" applyAlignment="1">
      <alignment horizontal="left"/>
    </xf>
    <xf numFmtId="0" fontId="19" fillId="4" borderId="0" xfId="0" applyFont="1" applyFill="1"/>
    <xf numFmtId="0" fontId="21" fillId="4" borderId="0" xfId="0" applyFont="1" applyFill="1" applyAlignment="1">
      <alignment horizontal="right"/>
    </xf>
    <xf numFmtId="0" fontId="0" fillId="0" borderId="14" xfId="0" applyBorder="1" applyAlignment="1">
      <alignment vertical="top"/>
    </xf>
    <xf numFmtId="0" fontId="1" fillId="0" borderId="2" xfId="0" applyFont="1" applyBorder="1" applyAlignment="1">
      <alignment horizontal="center"/>
    </xf>
    <xf numFmtId="0" fontId="0" fillId="0" borderId="2" xfId="0" applyBorder="1" applyAlignment="1">
      <alignment horizontal="right"/>
    </xf>
    <xf numFmtId="0" fontId="0" fillId="0" borderId="2" xfId="0" applyBorder="1" applyAlignment="1">
      <alignment horizontal="center"/>
    </xf>
    <xf numFmtId="165" fontId="0" fillId="0" borderId="14" xfId="0" applyNumberFormat="1" applyBorder="1"/>
    <xf numFmtId="0" fontId="0" fillId="5" borderId="2" xfId="0" applyFill="1" applyBorder="1" applyAlignment="1">
      <alignment horizontal="center" vertical="center"/>
    </xf>
    <xf numFmtId="0" fontId="0" fillId="0" borderId="2" xfId="0" applyBorder="1" applyAlignment="1">
      <alignment horizontal="center" vertical="center"/>
    </xf>
    <xf numFmtId="49" fontId="17" fillId="0" borderId="0" xfId="0" applyNumberFormat="1" applyFont="1" applyAlignment="1">
      <alignment horizontal="left"/>
    </xf>
    <xf numFmtId="0" fontId="1" fillId="0" borderId="16" xfId="0" applyFont="1" applyBorder="1" applyAlignment="1">
      <alignment wrapText="1"/>
    </xf>
    <xf numFmtId="44" fontId="17" fillId="0" borderId="25" xfId="3" applyFont="1" applyBorder="1"/>
    <xf numFmtId="44" fontId="17" fillId="0" borderId="19" xfId="3" applyFont="1" applyBorder="1"/>
    <xf numFmtId="44" fontId="16" fillId="0" borderId="16" xfId="3" applyFont="1" applyBorder="1"/>
    <xf numFmtId="0" fontId="1" fillId="0" borderId="23" xfId="0" applyFont="1" applyBorder="1" applyAlignment="1">
      <alignment horizontal="center" wrapText="1"/>
    </xf>
    <xf numFmtId="0" fontId="1" fillId="0" borderId="16" xfId="0" applyFont="1" applyBorder="1" applyAlignment="1">
      <alignment horizontal="center" wrapText="1"/>
    </xf>
    <xf numFmtId="0" fontId="1" fillId="0" borderId="0" xfId="0" applyFont="1" applyAlignment="1">
      <alignment wrapText="1"/>
    </xf>
    <xf numFmtId="44" fontId="16" fillId="0" borderId="0" xfId="3" applyFont="1" applyBorder="1"/>
    <xf numFmtId="0" fontId="8" fillId="0" borderId="0" xfId="0" applyFont="1" applyAlignment="1">
      <alignment horizontal="center" vertical="center"/>
    </xf>
    <xf numFmtId="0" fontId="1" fillId="0" borderId="22" xfId="0" applyFont="1" applyBorder="1" applyAlignment="1">
      <alignment vertical="center"/>
    </xf>
    <xf numFmtId="0" fontId="1" fillId="0" borderId="17" xfId="0" applyFont="1" applyBorder="1" applyAlignment="1">
      <alignment vertical="center"/>
    </xf>
    <xf numFmtId="0" fontId="1" fillId="0" borderId="23" xfId="0" applyFont="1" applyBorder="1" applyAlignment="1">
      <alignment vertical="center"/>
    </xf>
    <xf numFmtId="9" fontId="0" fillId="0" borderId="0" xfId="4" applyFont="1" applyBorder="1"/>
    <xf numFmtId="168" fontId="0" fillId="0" borderId="0" xfId="3" applyNumberFormat="1" applyFont="1" applyBorder="1"/>
    <xf numFmtId="168" fontId="0" fillId="0" borderId="19" xfId="3" applyNumberFormat="1" applyFont="1" applyBorder="1"/>
    <xf numFmtId="0" fontId="0" fillId="0" borderId="0" xfId="0" quotePrefix="1"/>
    <xf numFmtId="0" fontId="19" fillId="0" borderId="0" xfId="0" applyFont="1"/>
    <xf numFmtId="0" fontId="17" fillId="0" borderId="0" xfId="2" applyFont="1" applyAlignment="1">
      <alignment shrinkToFit="1"/>
    </xf>
    <xf numFmtId="0" fontId="0" fillId="0" borderId="18" xfId="0" applyBorder="1"/>
    <xf numFmtId="0" fontId="0" fillId="0" borderId="19" xfId="0" applyBorder="1"/>
    <xf numFmtId="0" fontId="17" fillId="0" borderId="0" xfId="0" applyFont="1" applyAlignment="1">
      <alignment horizontal="center"/>
    </xf>
    <xf numFmtId="0" fontId="0" fillId="0" borderId="24" xfId="0" applyBorder="1"/>
    <xf numFmtId="0" fontId="1" fillId="0" borderId="0" xfId="0" applyFont="1" applyAlignment="1">
      <alignment horizontal="right" vertical="top"/>
    </xf>
    <xf numFmtId="0" fontId="12" fillId="0" borderId="0" xfId="0" applyFont="1" applyAlignment="1">
      <alignment vertical="center"/>
    </xf>
    <xf numFmtId="0" fontId="12" fillId="0" borderId="0" xfId="0" applyFont="1" applyAlignment="1">
      <alignment vertical="top"/>
    </xf>
    <xf numFmtId="0" fontId="0" fillId="8" borderId="0" xfId="0" applyFill="1"/>
    <xf numFmtId="0" fontId="0" fillId="0" borderId="0" xfId="0" quotePrefix="1" applyAlignment="1">
      <alignment horizontal="center" vertical="top"/>
    </xf>
    <xf numFmtId="169" fontId="0" fillId="0" borderId="0" xfId="0" applyNumberFormat="1" applyAlignment="1">
      <alignment horizontal="center" vertical="top"/>
    </xf>
    <xf numFmtId="0" fontId="18" fillId="7" borderId="26" xfId="0" applyFont="1" applyFill="1" applyBorder="1"/>
    <xf numFmtId="0" fontId="0" fillId="0" borderId="27" xfId="0" applyBorder="1" applyAlignment="1">
      <alignment horizontal="center"/>
    </xf>
    <xf numFmtId="0" fontId="0" fillId="0" borderId="27" xfId="0" applyBorder="1"/>
    <xf numFmtId="0" fontId="0" fillId="0" borderId="27" xfId="0" applyBorder="1" applyAlignment="1">
      <alignment vertical="top"/>
    </xf>
    <xf numFmtId="0" fontId="0" fillId="0" borderId="27" xfId="0" applyBorder="1" applyAlignment="1">
      <alignment vertical="top" wrapText="1"/>
    </xf>
    <xf numFmtId="0" fontId="0" fillId="0" borderId="28" xfId="0" applyBorder="1"/>
    <xf numFmtId="0" fontId="0" fillId="0" borderId="29" xfId="0" applyBorder="1"/>
    <xf numFmtId="0" fontId="0" fillId="0" borderId="30" xfId="0" applyBorder="1"/>
    <xf numFmtId="0" fontId="0" fillId="0" borderId="30" xfId="0" applyBorder="1" applyAlignment="1">
      <alignment horizontal="center"/>
    </xf>
    <xf numFmtId="0" fontId="18" fillId="0" borderId="29" xfId="0" applyFont="1" applyBorder="1"/>
    <xf numFmtId="0" fontId="0" fillId="0" borderId="31" xfId="0" applyBorder="1"/>
    <xf numFmtId="0" fontId="0" fillId="0" borderId="13" xfId="0" applyBorder="1" applyAlignment="1">
      <alignment horizontal="center"/>
    </xf>
    <xf numFmtId="0" fontId="0" fillId="0" borderId="13" xfId="0" applyBorder="1" applyAlignment="1">
      <alignment vertical="top" wrapText="1"/>
    </xf>
    <xf numFmtId="0" fontId="0" fillId="0" borderId="32" xfId="0" applyBorder="1" applyAlignment="1">
      <alignment horizontal="center"/>
    </xf>
    <xf numFmtId="0" fontId="0" fillId="0" borderId="26" xfId="0" applyBorder="1"/>
    <xf numFmtId="0" fontId="0" fillId="0" borderId="32" xfId="0" applyBorder="1"/>
    <xf numFmtId="0" fontId="0" fillId="0" borderId="0" xfId="0" applyAlignment="1">
      <alignment horizontal="left" vertical="top" wrapText="1"/>
    </xf>
    <xf numFmtId="0" fontId="1" fillId="0" borderId="2" xfId="0" applyFont="1" applyBorder="1" applyAlignment="1">
      <alignment horizontal="center" vertical="top"/>
    </xf>
    <xf numFmtId="166" fontId="1" fillId="0" borderId="0" xfId="0" applyNumberFormat="1" applyFont="1" applyAlignment="1">
      <alignment vertical="center"/>
    </xf>
    <xf numFmtId="0" fontId="0" fillId="0" borderId="6" xfId="0" applyBorder="1" applyAlignment="1">
      <alignment horizontal="right"/>
    </xf>
    <xf numFmtId="0" fontId="0" fillId="0" borderId="3" xfId="0" applyBorder="1" applyAlignment="1">
      <alignment horizontal="right"/>
    </xf>
    <xf numFmtId="0" fontId="0" fillId="0" borderId="4" xfId="0" applyBorder="1" applyAlignment="1">
      <alignment horizontal="right"/>
    </xf>
    <xf numFmtId="0" fontId="0" fillId="0" borderId="16" xfId="0" applyBorder="1" applyAlignment="1">
      <alignment horizontal="center"/>
    </xf>
    <xf numFmtId="166" fontId="1" fillId="0" borderId="0" xfId="0" applyNumberFormat="1" applyFont="1" applyAlignment="1">
      <alignment horizontal="center" vertical="center"/>
    </xf>
    <xf numFmtId="0" fontId="12" fillId="0" borderId="0" xfId="0" applyFont="1" applyAlignment="1">
      <alignment horizontal="right" vertical="center"/>
    </xf>
    <xf numFmtId="0" fontId="1" fillId="0" borderId="18" xfId="0" applyFont="1" applyBorder="1"/>
    <xf numFmtId="0" fontId="0" fillId="2" borderId="0" xfId="0" applyFill="1" applyAlignment="1">
      <alignment horizontal="center" vertical="center"/>
    </xf>
    <xf numFmtId="0" fontId="18" fillId="0" borderId="2" xfId="0" applyFont="1" applyBorder="1" applyAlignment="1">
      <alignment horizontal="left"/>
    </xf>
    <xf numFmtId="0" fontId="18" fillId="0" borderId="2" xfId="0" applyFont="1" applyBorder="1"/>
    <xf numFmtId="0" fontId="18" fillId="0" borderId="2" xfId="0" applyFont="1" applyBorder="1" applyAlignment="1">
      <alignment horizontal="right"/>
    </xf>
    <xf numFmtId="0" fontId="18" fillId="0" borderId="0" xfId="0" applyFont="1" applyAlignment="1">
      <alignment horizontal="left"/>
    </xf>
    <xf numFmtId="0" fontId="18" fillId="0" borderId="0" xfId="0" applyFont="1"/>
    <xf numFmtId="0" fontId="18" fillId="0" borderId="2" xfId="0" applyFont="1" applyBorder="1" applyAlignment="1">
      <alignment horizontal="center"/>
    </xf>
    <xf numFmtId="0" fontId="0" fillId="0" borderId="25" xfId="0" applyBorder="1"/>
    <xf numFmtId="0" fontId="0" fillId="0" borderId="0" xfId="0" quotePrefix="1" applyAlignment="1">
      <alignment vertical="center"/>
    </xf>
    <xf numFmtId="0" fontId="24" fillId="0" borderId="0" xfId="2" applyFont="1" applyAlignment="1">
      <alignment vertical="center"/>
    </xf>
    <xf numFmtId="164" fontId="25" fillId="0" borderId="0" xfId="0" applyNumberFormat="1" applyFont="1" applyAlignment="1">
      <alignment vertical="center"/>
    </xf>
    <xf numFmtId="0" fontId="18" fillId="0" borderId="5" xfId="0" applyFont="1" applyBorder="1"/>
    <xf numFmtId="0" fontId="1" fillId="6" borderId="0" xfId="0" applyFont="1" applyFill="1" applyAlignment="1">
      <alignment horizontal="center"/>
    </xf>
    <xf numFmtId="49" fontId="18" fillId="0" borderId="12" xfId="0" quotePrefix="1" applyNumberFormat="1" applyFont="1" applyBorder="1" applyAlignment="1">
      <alignment horizontal="left" vertical="top"/>
    </xf>
    <xf numFmtId="0" fontId="18" fillId="0" borderId="0" xfId="0" applyFont="1" applyAlignment="1">
      <alignment horizontal="center"/>
    </xf>
    <xf numFmtId="44" fontId="0" fillId="0" borderId="13" xfId="0" applyNumberFormat="1" applyBorder="1"/>
    <xf numFmtId="0" fontId="1" fillId="6" borderId="0" xfId="0" applyFont="1" applyFill="1"/>
    <xf numFmtId="170" fontId="0" fillId="0" borderId="0" xfId="3" applyNumberFormat="1" applyFont="1" applyAlignment="1">
      <alignment horizontal="center"/>
    </xf>
    <xf numFmtId="0" fontId="28" fillId="0" borderId="0" xfId="0" applyFont="1" applyAlignment="1">
      <alignment horizontal="center"/>
    </xf>
    <xf numFmtId="171" fontId="28" fillId="0" borderId="0" xfId="0" applyNumberFormat="1" applyFont="1"/>
    <xf numFmtId="0" fontId="26" fillId="0" borderId="0" xfId="0" applyFont="1"/>
    <xf numFmtId="170" fontId="27" fillId="0" borderId="0" xfId="5" applyNumberFormat="1" applyFont="1" applyFill="1" applyAlignment="1">
      <alignment horizontal="center"/>
    </xf>
    <xf numFmtId="170" fontId="0" fillId="0" borderId="0" xfId="5" applyNumberFormat="1" applyFont="1" applyAlignment="1">
      <alignment horizontal="center"/>
    </xf>
    <xf numFmtId="170" fontId="0" fillId="4" borderId="30" xfId="3" applyNumberFormat="1" applyFont="1" applyFill="1" applyBorder="1" applyAlignment="1">
      <alignment horizontal="center"/>
    </xf>
    <xf numFmtId="168" fontId="0" fillId="0" borderId="0" xfId="3" applyNumberFormat="1" applyFont="1" applyBorder="1" applyAlignment="1">
      <alignment horizontal="center"/>
    </xf>
    <xf numFmtId="0" fontId="29" fillId="0" borderId="3" xfId="0" applyFont="1" applyBorder="1"/>
    <xf numFmtId="0" fontId="0" fillId="0" borderId="33" xfId="0" applyBorder="1"/>
    <xf numFmtId="0" fontId="0" fillId="0" borderId="34" xfId="0" applyBorder="1"/>
    <xf numFmtId="170" fontId="30" fillId="0" borderId="35" xfId="0" applyNumberFormat="1" applyFont="1" applyBorder="1"/>
    <xf numFmtId="0" fontId="19" fillId="0" borderId="0" xfId="0" applyFont="1" applyAlignment="1">
      <alignment horizontal="left" vertical="top" wrapText="1"/>
    </xf>
    <xf numFmtId="0" fontId="1" fillId="0" borderId="0" xfId="0" applyFont="1" applyAlignment="1">
      <alignment horizontal="center" vertical="top" wrapText="1"/>
    </xf>
    <xf numFmtId="0" fontId="19" fillId="0" borderId="0" xfId="0" applyFont="1" applyAlignment="1">
      <alignment horizontal="center" vertical="top" wrapText="1"/>
    </xf>
    <xf numFmtId="0" fontId="19" fillId="0" borderId="0" xfId="0" applyFont="1" applyAlignment="1">
      <alignment vertical="top" wrapText="1"/>
    </xf>
    <xf numFmtId="0" fontId="0" fillId="0" borderId="6" xfId="0" applyBorder="1"/>
    <xf numFmtId="172" fontId="18" fillId="0" borderId="5" xfId="0" applyNumberFormat="1" applyFont="1" applyBorder="1" applyAlignment="1">
      <alignment horizontal="center"/>
    </xf>
    <xf numFmtId="172" fontId="0" fillId="0" borderId="5" xfId="0" applyNumberFormat="1" applyBorder="1" applyAlignment="1">
      <alignment horizontal="center"/>
    </xf>
    <xf numFmtId="0" fontId="0" fillId="0" borderId="5" xfId="0" applyBorder="1"/>
    <xf numFmtId="168" fontId="18" fillId="0" borderId="7" xfId="3" applyNumberFormat="1" applyFont="1" applyBorder="1"/>
    <xf numFmtId="0" fontId="1" fillId="0" borderId="27" xfId="0" applyFont="1" applyBorder="1" applyAlignment="1">
      <alignment horizontal="center"/>
    </xf>
    <xf numFmtId="0" fontId="1" fillId="0" borderId="28" xfId="0" applyFont="1" applyBorder="1" applyAlignment="1">
      <alignment horizontal="center"/>
    </xf>
    <xf numFmtId="168" fontId="0" fillId="0" borderId="0" xfId="0" applyNumberFormat="1"/>
    <xf numFmtId="0" fontId="0" fillId="0" borderId="3" xfId="0" applyBorder="1"/>
    <xf numFmtId="172" fontId="18" fillId="0" borderId="0" xfId="0" applyNumberFormat="1" applyFont="1" applyAlignment="1">
      <alignment horizontal="center"/>
    </xf>
    <xf numFmtId="172" fontId="0" fillId="0" borderId="0" xfId="0" applyNumberFormat="1" applyAlignment="1">
      <alignment horizontal="center"/>
    </xf>
    <xf numFmtId="168" fontId="18" fillId="0" borderId="12" xfId="3" applyNumberFormat="1" applyFont="1" applyBorder="1"/>
    <xf numFmtId="0" fontId="0" fillId="0" borderId="0" xfId="0" applyAlignment="1">
      <alignment horizontal="left" indent="1"/>
    </xf>
    <xf numFmtId="44" fontId="18" fillId="0" borderId="12" xfId="3" applyFont="1" applyBorder="1"/>
    <xf numFmtId="0" fontId="0" fillId="0" borderId="12" xfId="0" applyBorder="1"/>
    <xf numFmtId="44" fontId="0" fillId="0" borderId="12" xfId="3" applyFont="1" applyBorder="1"/>
    <xf numFmtId="168" fontId="0" fillId="0" borderId="12" xfId="3" applyNumberFormat="1" applyFont="1" applyBorder="1"/>
    <xf numFmtId="0" fontId="0" fillId="0" borderId="3" xfId="0" applyBorder="1" applyAlignment="1">
      <alignment horizontal="left" indent="2"/>
    </xf>
    <xf numFmtId="172" fontId="16" fillId="0" borderId="0" xfId="0" applyNumberFormat="1" applyFont="1" applyAlignment="1">
      <alignment horizontal="center"/>
    </xf>
    <xf numFmtId="0" fontId="0" fillId="0" borderId="4" xfId="0" applyBorder="1" applyAlignment="1">
      <alignment horizontal="left" indent="2"/>
    </xf>
    <xf numFmtId="168" fontId="1" fillId="0" borderId="1" xfId="0" applyNumberFormat="1" applyFont="1" applyBorder="1" applyAlignment="1">
      <alignment horizontal="center"/>
    </xf>
    <xf numFmtId="168" fontId="1" fillId="0" borderId="8" xfId="0" applyNumberFormat="1" applyFont="1" applyBorder="1"/>
    <xf numFmtId="0" fontId="0" fillId="0" borderId="0" xfId="0" applyAlignment="1">
      <alignment horizontal="left" indent="2"/>
    </xf>
    <xf numFmtId="172" fontId="29" fillId="0" borderId="0" xfId="0" applyNumberFormat="1" applyFont="1" applyAlignment="1">
      <alignment horizontal="right"/>
    </xf>
    <xf numFmtId="0" fontId="1" fillId="0" borderId="34" xfId="0" applyFont="1" applyBorder="1" applyAlignment="1">
      <alignment horizontal="right"/>
    </xf>
    <xf numFmtId="168" fontId="30" fillId="0" borderId="35" xfId="0" applyNumberFormat="1" applyFont="1" applyBorder="1"/>
    <xf numFmtId="168" fontId="30" fillId="0" borderId="0" xfId="0" applyNumberFormat="1" applyFont="1"/>
    <xf numFmtId="4" fontId="0" fillId="0" borderId="26" xfId="3" applyNumberFormat="1" applyFont="1" applyBorder="1" applyAlignment="1">
      <alignment horizontal="center"/>
    </xf>
    <xf numFmtId="4" fontId="0" fillId="4" borderId="29" xfId="3" applyNumberFormat="1" applyFont="1" applyFill="1" applyBorder="1" applyAlignment="1">
      <alignment horizontal="center"/>
    </xf>
    <xf numFmtId="4" fontId="0" fillId="0" borderId="29" xfId="3" applyNumberFormat="1" applyFont="1" applyBorder="1" applyAlignment="1">
      <alignment horizontal="center"/>
    </xf>
    <xf numFmtId="4" fontId="0" fillId="4" borderId="31" xfId="3" applyNumberFormat="1" applyFont="1" applyFill="1" applyBorder="1" applyAlignment="1">
      <alignment horizontal="center"/>
    </xf>
    <xf numFmtId="0" fontId="0" fillId="0" borderId="0" xfId="0" quotePrefix="1" applyAlignment="1">
      <alignment horizontal="left"/>
    </xf>
    <xf numFmtId="0" fontId="12" fillId="0" borderId="0" xfId="0" applyFont="1"/>
    <xf numFmtId="49" fontId="18" fillId="0" borderId="8" xfId="0" quotePrefix="1" applyNumberFormat="1" applyFont="1" applyBorder="1" applyAlignment="1">
      <alignment horizontal="left" vertical="top"/>
    </xf>
    <xf numFmtId="49" fontId="18" fillId="0" borderId="7" xfId="0" quotePrefix="1" applyNumberFormat="1" applyFont="1" applyBorder="1" applyAlignment="1">
      <alignment horizontal="left" vertical="top"/>
    </xf>
    <xf numFmtId="164" fontId="0" fillId="0" borderId="0" xfId="0" quotePrefix="1" applyNumberFormat="1" applyAlignment="1">
      <alignment horizontal="left"/>
    </xf>
    <xf numFmtId="0" fontId="0" fillId="4" borderId="26" xfId="0" applyFill="1" applyBorder="1"/>
    <xf numFmtId="0" fontId="0" fillId="4" borderId="27" xfId="0" applyFill="1" applyBorder="1"/>
    <xf numFmtId="0" fontId="0" fillId="4" borderId="0" xfId="0" applyFill="1"/>
    <xf numFmtId="0" fontId="0" fillId="4" borderId="28" xfId="0" applyFill="1" applyBorder="1"/>
    <xf numFmtId="0" fontId="1" fillId="0" borderId="29" xfId="0" applyFont="1" applyBorder="1"/>
    <xf numFmtId="0" fontId="1" fillId="0" borderId="30" xfId="0" applyFont="1" applyBorder="1"/>
    <xf numFmtId="0" fontId="0" fillId="0" borderId="13" xfId="0" applyBorder="1" applyAlignment="1">
      <alignment horizontal="right"/>
    </xf>
    <xf numFmtId="0" fontId="0" fillId="0" borderId="36" xfId="0" applyBorder="1"/>
    <xf numFmtId="0" fontId="0" fillId="0" borderId="37" xfId="0" applyBorder="1"/>
    <xf numFmtId="0" fontId="0" fillId="0" borderId="38" xfId="0" applyBorder="1"/>
    <xf numFmtId="49" fontId="0" fillId="0" borderId="28" xfId="0" applyNumberFormat="1" applyBorder="1" applyAlignment="1">
      <alignment horizontal="right"/>
    </xf>
    <xf numFmtId="49" fontId="0" fillId="0" borderId="30" xfId="0" applyNumberFormat="1" applyBorder="1" applyAlignment="1">
      <alignment horizontal="right"/>
    </xf>
    <xf numFmtId="49" fontId="0" fillId="0" borderId="32" xfId="0" applyNumberFormat="1" applyBorder="1" applyAlignment="1">
      <alignment horizontal="right"/>
    </xf>
    <xf numFmtId="44" fontId="0" fillId="0" borderId="0" xfId="0" applyNumberFormat="1"/>
    <xf numFmtId="14" fontId="0" fillId="0" borderId="0" xfId="0" applyNumberFormat="1" applyAlignment="1">
      <alignment horizontal="right"/>
    </xf>
    <xf numFmtId="0" fontId="17" fillId="0" borderId="0" xfId="2" applyFont="1" applyAlignment="1">
      <alignment horizontal="right"/>
    </xf>
    <xf numFmtId="173" fontId="0" fillId="0" borderId="0" xfId="0" quotePrefix="1" applyNumberFormat="1" applyAlignment="1">
      <alignment horizontal="right"/>
    </xf>
    <xf numFmtId="0" fontId="31" fillId="0" borderId="0" xfId="2" applyFont="1" applyAlignment="1">
      <alignment horizontal="left"/>
    </xf>
    <xf numFmtId="0" fontId="32" fillId="0" borderId="0" xfId="0" applyFont="1" applyAlignment="1">
      <alignment horizontal="center" vertical="center"/>
    </xf>
    <xf numFmtId="168" fontId="33" fillId="0" borderId="19" xfId="3" applyNumberFormat="1" applyFont="1" applyBorder="1"/>
    <xf numFmtId="9" fontId="0" fillId="0" borderId="0" xfId="4" applyFont="1"/>
    <xf numFmtId="9" fontId="0" fillId="0" borderId="0" xfId="4" applyFont="1" applyAlignment="1">
      <alignment vertical="top"/>
    </xf>
    <xf numFmtId="9" fontId="0" fillId="0" borderId="0" xfId="4" applyFont="1" applyAlignment="1">
      <alignment vertical="top" wrapText="1"/>
    </xf>
    <xf numFmtId="0" fontId="1" fillId="0" borderId="0" xfId="0" applyFont="1" applyAlignment="1">
      <alignment horizontal="center" vertical="center"/>
    </xf>
    <xf numFmtId="0" fontId="34" fillId="0" borderId="0" xfId="0" applyFont="1" applyAlignment="1">
      <alignment horizontal="center" vertical="center"/>
    </xf>
    <xf numFmtId="0" fontId="1" fillId="0" borderId="0" xfId="0" applyFont="1" applyAlignment="1">
      <alignment horizontal="center" vertical="top"/>
    </xf>
    <xf numFmtId="0" fontId="0" fillId="0" borderId="0" xfId="0" quotePrefix="1" applyAlignment="1">
      <alignment vertical="top" wrapText="1"/>
    </xf>
    <xf numFmtId="0" fontId="0" fillId="0" borderId="0" xfId="0" quotePrefix="1" applyAlignment="1">
      <alignment vertical="top"/>
    </xf>
    <xf numFmtId="0" fontId="12" fillId="0" borderId="26" xfId="0" applyFont="1" applyBorder="1" applyAlignment="1">
      <alignment horizontal="right" vertical="center"/>
    </xf>
    <xf numFmtId="0" fontId="1" fillId="0" borderId="27" xfId="0" applyFont="1" applyBorder="1" applyAlignment="1">
      <alignment vertical="top"/>
    </xf>
    <xf numFmtId="0" fontId="0" fillId="0" borderId="27" xfId="0" applyBorder="1" applyAlignment="1">
      <alignment horizontal="center" vertical="center"/>
    </xf>
    <xf numFmtId="0" fontId="0" fillId="0" borderId="27" xfId="0" applyBorder="1" applyAlignment="1">
      <alignment vertical="center"/>
    </xf>
    <xf numFmtId="0" fontId="12" fillId="0" borderId="29" xfId="0" applyFont="1" applyBorder="1" applyAlignment="1">
      <alignment horizontal="right" vertical="center"/>
    </xf>
    <xf numFmtId="0" fontId="11" fillId="0" borderId="0" xfId="1" applyBorder="1"/>
    <xf numFmtId="0" fontId="0" fillId="0" borderId="29" xfId="0" applyBorder="1" applyAlignment="1">
      <alignment horizontal="right"/>
    </xf>
    <xf numFmtId="0" fontId="0" fillId="0" borderId="31" xfId="0" applyBorder="1" applyAlignment="1">
      <alignment horizontal="right"/>
    </xf>
    <xf numFmtId="0" fontId="0" fillId="0" borderId="13" xfId="0" applyBorder="1" applyAlignment="1">
      <alignment vertical="top"/>
    </xf>
    <xf numFmtId="0" fontId="0" fillId="0" borderId="39" xfId="0" applyBorder="1" applyAlignment="1">
      <alignment vertical="top"/>
    </xf>
    <xf numFmtId="0" fontId="18" fillId="0" borderId="31" xfId="0" applyFont="1" applyBorder="1"/>
    <xf numFmtId="0" fontId="1" fillId="0" borderId="13" xfId="0" applyFont="1" applyBorder="1"/>
    <xf numFmtId="0" fontId="0" fillId="0" borderId="0" xfId="0" quotePrefix="1" applyAlignment="1">
      <alignment wrapText="1"/>
    </xf>
    <xf numFmtId="0" fontId="29" fillId="0" borderId="0" xfId="0" applyFont="1" applyAlignment="1">
      <alignment vertical="top"/>
    </xf>
    <xf numFmtId="0" fontId="0" fillId="0" borderId="19" xfId="0" applyBorder="1" applyAlignment="1">
      <alignment horizontal="center"/>
    </xf>
    <xf numFmtId="49" fontId="1" fillId="0" borderId="0" xfId="0" quotePrefix="1" applyNumberFormat="1" applyFont="1" applyAlignment="1">
      <alignment horizontal="center"/>
    </xf>
    <xf numFmtId="164" fontId="35" fillId="0" borderId="0" xfId="0" applyNumberFormat="1" applyFont="1" applyAlignment="1">
      <alignment vertical="center"/>
    </xf>
    <xf numFmtId="170" fontId="0" fillId="0" borderId="0" xfId="0" applyNumberFormat="1"/>
    <xf numFmtId="0" fontId="38" fillId="0" borderId="38" xfId="0" applyFont="1" applyBorder="1" applyAlignment="1">
      <alignment vertical="center" wrapText="1"/>
    </xf>
    <xf numFmtId="6" fontId="39" fillId="0" borderId="32" xfId="0" applyNumberFormat="1" applyFont="1" applyBorder="1" applyAlignment="1">
      <alignment horizontal="right" vertical="center" wrapText="1"/>
    </xf>
    <xf numFmtId="6" fontId="38" fillId="0" borderId="32" xfId="0" applyNumberFormat="1" applyFont="1" applyBorder="1" applyAlignment="1">
      <alignment horizontal="right" vertical="center" wrapText="1"/>
    </xf>
    <xf numFmtId="168" fontId="20" fillId="0" borderId="19" xfId="3" applyNumberFormat="1" applyFont="1" applyBorder="1"/>
    <xf numFmtId="44" fontId="0" fillId="0" borderId="0" xfId="3" applyFont="1" applyBorder="1"/>
    <xf numFmtId="44" fontId="0" fillId="0" borderId="0" xfId="3" applyFont="1"/>
    <xf numFmtId="44" fontId="0" fillId="0" borderId="14" xfId="3" applyFont="1" applyBorder="1"/>
    <xf numFmtId="44" fontId="0" fillId="0" borderId="19" xfId="3" applyFont="1" applyBorder="1"/>
    <xf numFmtId="167" fontId="0" fillId="0" borderId="0" xfId="0" applyNumberFormat="1"/>
    <xf numFmtId="167" fontId="8" fillId="0" borderId="0" xfId="0" applyNumberFormat="1" applyFont="1" applyAlignment="1">
      <alignment vertical="center" shrinkToFit="1"/>
    </xf>
    <xf numFmtId="167" fontId="16" fillId="0" borderId="0" xfId="2" applyNumberFormat="1" applyFont="1" applyAlignment="1">
      <alignment horizontal="left"/>
    </xf>
    <xf numFmtId="167" fontId="12" fillId="0" borderId="0" xfId="0" applyNumberFormat="1" applyFont="1"/>
    <xf numFmtId="167" fontId="1" fillId="0" borderId="0" xfId="0" applyNumberFormat="1" applyFont="1"/>
    <xf numFmtId="167" fontId="1" fillId="0" borderId="23" xfId="0" applyNumberFormat="1" applyFont="1" applyBorder="1" applyAlignment="1">
      <alignment vertical="center"/>
    </xf>
    <xf numFmtId="167" fontId="0" fillId="0" borderId="19" xfId="0" applyNumberFormat="1" applyBorder="1"/>
    <xf numFmtId="167" fontId="0" fillId="0" borderId="19" xfId="3" applyNumberFormat="1" applyFont="1" applyBorder="1"/>
    <xf numFmtId="167" fontId="33" fillId="0" borderId="19" xfId="3" applyNumberFormat="1" applyFont="1" applyBorder="1"/>
    <xf numFmtId="167" fontId="1" fillId="0" borderId="16" xfId="0" applyNumberFormat="1" applyFont="1" applyBorder="1" applyAlignment="1">
      <alignment wrapText="1"/>
    </xf>
    <xf numFmtId="167" fontId="1" fillId="0" borderId="0" xfId="0" applyNumberFormat="1" applyFont="1" applyAlignment="1">
      <alignment wrapText="1"/>
    </xf>
    <xf numFmtId="167" fontId="0" fillId="0" borderId="0" xfId="0" applyNumberFormat="1" applyAlignment="1">
      <alignment wrapText="1"/>
    </xf>
    <xf numFmtId="167" fontId="0" fillId="0" borderId="0" xfId="0" applyNumberFormat="1" applyAlignment="1">
      <alignment horizontal="left"/>
    </xf>
    <xf numFmtId="167" fontId="17" fillId="0" borderId="0" xfId="0" applyNumberFormat="1" applyFont="1"/>
    <xf numFmtId="167" fontId="12" fillId="0" borderId="0" xfId="0" applyNumberFormat="1" applyFont="1" applyAlignment="1">
      <alignment horizontal="right"/>
    </xf>
    <xf numFmtId="0" fontId="1" fillId="6" borderId="0" xfId="0" applyFont="1" applyFill="1" applyAlignment="1">
      <alignment horizontal="center"/>
    </xf>
    <xf numFmtId="0" fontId="0" fillId="0" borderId="0" xfId="0" applyAlignment="1">
      <alignment horizontal="left" vertical="top" wrapText="1"/>
    </xf>
    <xf numFmtId="0" fontId="37" fillId="9" borderId="36" xfId="0" applyFont="1" applyFill="1" applyBorder="1" applyAlignment="1">
      <alignment horizontal="center" vertical="center" wrapText="1"/>
    </xf>
    <xf numFmtId="0" fontId="37" fillId="9" borderId="37" xfId="0" applyFont="1" applyFill="1" applyBorder="1" applyAlignment="1">
      <alignment horizontal="center" vertical="center" wrapText="1"/>
    </xf>
    <xf numFmtId="0" fontId="37" fillId="9" borderId="40" xfId="0" applyFont="1" applyFill="1" applyBorder="1" applyAlignment="1">
      <alignment horizontal="center" vertical="center" wrapText="1"/>
    </xf>
    <xf numFmtId="0" fontId="38" fillId="0" borderId="33" xfId="0" applyFont="1" applyBorder="1" applyAlignment="1">
      <alignment horizontal="center" vertical="center" wrapText="1"/>
    </xf>
    <xf numFmtId="0" fontId="38" fillId="0" borderId="34" xfId="0" applyFont="1" applyBorder="1" applyAlignment="1">
      <alignment horizontal="center" vertical="center" wrapText="1"/>
    </xf>
    <xf numFmtId="0" fontId="36" fillId="9" borderId="36" xfId="0" applyFont="1" applyFill="1" applyBorder="1" applyAlignment="1">
      <alignment horizontal="center" vertical="center" wrapText="1"/>
    </xf>
    <xf numFmtId="0" fontId="36" fillId="9" borderId="37" xfId="0" applyFont="1" applyFill="1" applyBorder="1" applyAlignment="1">
      <alignment horizontal="center" vertical="center" wrapText="1"/>
    </xf>
    <xf numFmtId="0" fontId="36" fillId="9" borderId="40" xfId="0" applyFont="1" applyFill="1" applyBorder="1" applyAlignment="1">
      <alignment horizontal="center" vertical="center" wrapText="1"/>
    </xf>
    <xf numFmtId="0" fontId="37" fillId="9" borderId="36" xfId="0" applyFont="1" applyFill="1" applyBorder="1" applyAlignment="1">
      <alignment vertical="center" wrapText="1"/>
    </xf>
    <xf numFmtId="0" fontId="37" fillId="9" borderId="37" xfId="0" applyFont="1" applyFill="1" applyBorder="1" applyAlignment="1">
      <alignment vertical="center" wrapText="1"/>
    </xf>
    <xf numFmtId="0" fontId="37" fillId="9" borderId="40" xfId="0" applyFont="1" applyFill="1" applyBorder="1" applyAlignment="1">
      <alignment vertical="center" wrapText="1"/>
    </xf>
    <xf numFmtId="0" fontId="0" fillId="0" borderId="0" xfId="0" applyAlignment="1">
      <alignment horizontal="left" vertical="top"/>
    </xf>
    <xf numFmtId="0" fontId="0" fillId="0" borderId="0" xfId="0" applyAlignment="1">
      <alignment horizontal="left"/>
    </xf>
    <xf numFmtId="0" fontId="5" fillId="0" borderId="0" xfId="0" applyFont="1" applyAlignment="1">
      <alignment horizontal="left"/>
    </xf>
    <xf numFmtId="0" fontId="0" fillId="0" borderId="0" xfId="0" applyAlignment="1">
      <alignment horizontal="center"/>
    </xf>
    <xf numFmtId="0" fontId="18" fillId="3" borderId="0" xfId="0" applyFont="1" applyFill="1" applyAlignment="1">
      <alignment horizontal="left" vertical="top" wrapText="1"/>
    </xf>
    <xf numFmtId="173" fontId="0" fillId="0" borderId="0" xfId="0" applyNumberFormat="1" applyAlignment="1">
      <alignment horizontal="left"/>
    </xf>
    <xf numFmtId="0" fontId="19" fillId="0" borderId="0" xfId="0" applyFont="1" applyAlignment="1">
      <alignment horizontal="center"/>
    </xf>
    <xf numFmtId="0" fontId="4" fillId="0" borderId="0" xfId="0" applyFont="1" applyAlignment="1">
      <alignment horizontal="left" vertical="top" wrapText="1"/>
    </xf>
    <xf numFmtId="165" fontId="0" fillId="0" borderId="0" xfId="0" applyNumberFormat="1" applyAlignment="1">
      <alignment horizontal="center"/>
    </xf>
    <xf numFmtId="0" fontId="0" fillId="0" borderId="16" xfId="0" applyBorder="1" applyAlignment="1">
      <alignment horizontal="center" vertical="center"/>
    </xf>
    <xf numFmtId="0" fontId="0" fillId="0" borderId="16" xfId="0" applyBorder="1" applyAlignment="1">
      <alignment horizontal="center"/>
    </xf>
    <xf numFmtId="166" fontId="1" fillId="0" borderId="0" xfId="0" applyNumberFormat="1" applyFont="1" applyAlignment="1">
      <alignment horizontal="center" vertical="center"/>
    </xf>
    <xf numFmtId="0" fontId="0" fillId="0" borderId="2" xfId="0" applyBorder="1" applyAlignment="1">
      <alignment horizontal="center" vertical="center"/>
    </xf>
    <xf numFmtId="166" fontId="0" fillId="0" borderId="2" xfId="0" applyNumberFormat="1" applyBorder="1" applyAlignment="1">
      <alignment horizontal="center" vertical="center"/>
    </xf>
    <xf numFmtId="0" fontId="1" fillId="0" borderId="9" xfId="0" applyFont="1" applyBorder="1" applyAlignment="1">
      <alignment horizontal="center" vertical="top"/>
    </xf>
    <xf numFmtId="0" fontId="1" fillId="0" borderId="11" xfId="0" applyFont="1" applyBorder="1" applyAlignment="1">
      <alignment horizontal="center" vertical="top"/>
    </xf>
    <xf numFmtId="0" fontId="1" fillId="0" borderId="10" xfId="0" applyFont="1" applyBorder="1" applyAlignment="1">
      <alignment horizontal="center" vertical="top"/>
    </xf>
    <xf numFmtId="0" fontId="0" fillId="0" borderId="9" xfId="0" applyBorder="1" applyAlignment="1">
      <alignment horizontal="left" vertical="top"/>
    </xf>
    <xf numFmtId="0" fontId="0" fillId="0" borderId="11" xfId="0" applyBorder="1" applyAlignment="1">
      <alignment horizontal="left" vertical="top"/>
    </xf>
    <xf numFmtId="0" fontId="0" fillId="0" borderId="10" xfId="0" applyBorder="1" applyAlignment="1">
      <alignment horizontal="left" vertical="top"/>
    </xf>
    <xf numFmtId="165" fontId="0" fillId="0" borderId="14" xfId="0" applyNumberFormat="1" applyBorder="1" applyAlignment="1">
      <alignment horizontal="left"/>
    </xf>
    <xf numFmtId="0" fontId="0" fillId="0" borderId="2" xfId="0" applyBorder="1" applyAlignment="1">
      <alignment horizontal="left" vertical="center"/>
    </xf>
    <xf numFmtId="0" fontId="0" fillId="5" borderId="2" xfId="0" applyFill="1" applyBorder="1" applyAlignment="1">
      <alignment horizontal="center" vertical="center"/>
    </xf>
    <xf numFmtId="0" fontId="0" fillId="0" borderId="2" xfId="0" applyBorder="1" applyAlignment="1">
      <alignment horizontal="left" vertical="top"/>
    </xf>
    <xf numFmtId="0" fontId="0" fillId="0" borderId="2" xfId="0" applyBorder="1" applyAlignment="1">
      <alignment horizontal="left" vertical="top" wrapText="1"/>
    </xf>
    <xf numFmtId="0" fontId="0" fillId="0" borderId="6" xfId="0" applyBorder="1" applyAlignment="1">
      <alignment horizontal="left" vertical="top"/>
    </xf>
    <xf numFmtId="0" fontId="0" fillId="0" borderId="7" xfId="0" applyBorder="1" applyAlignment="1">
      <alignment horizontal="left" vertical="top"/>
    </xf>
    <xf numFmtId="0" fontId="0" fillId="0" borderId="6" xfId="0" applyBorder="1" applyAlignment="1">
      <alignment horizontal="left" vertical="top" wrapText="1"/>
    </xf>
    <xf numFmtId="0" fontId="0" fillId="0" borderId="5" xfId="0" applyBorder="1" applyAlignment="1">
      <alignment horizontal="left" vertical="top" wrapText="1"/>
    </xf>
    <xf numFmtId="0" fontId="0" fillId="0" borderId="7" xfId="0" applyBorder="1" applyAlignment="1">
      <alignment horizontal="left" vertical="top" wrapText="1"/>
    </xf>
    <xf numFmtId="0" fontId="0" fillId="2" borderId="0" xfId="0" applyFill="1" applyAlignment="1">
      <alignment horizontal="left" vertical="center"/>
    </xf>
    <xf numFmtId="0" fontId="0" fillId="2" borderId="2" xfId="0" applyFill="1" applyBorder="1" applyAlignment="1">
      <alignment horizontal="center" vertical="center"/>
    </xf>
    <xf numFmtId="0" fontId="0" fillId="0" borderId="2" xfId="0" applyBorder="1" applyAlignment="1">
      <alignment horizontal="center"/>
    </xf>
    <xf numFmtId="0" fontId="0" fillId="0" borderId="9" xfId="0" applyBorder="1" applyAlignment="1">
      <alignment horizontal="left" vertical="top" wrapText="1"/>
    </xf>
    <xf numFmtId="0" fontId="0" fillId="0" borderId="11" xfId="0" applyBorder="1" applyAlignment="1">
      <alignment horizontal="left" vertical="top" wrapText="1"/>
    </xf>
    <xf numFmtId="0" fontId="0" fillId="0" borderId="10" xfId="0" applyBorder="1" applyAlignment="1">
      <alignment horizontal="left" vertical="top" wrapText="1"/>
    </xf>
    <xf numFmtId="0" fontId="1" fillId="0" borderId="0" xfId="0" applyFont="1" applyAlignment="1">
      <alignment horizontal="left"/>
    </xf>
    <xf numFmtId="0" fontId="23" fillId="0" borderId="0" xfId="0" applyFont="1" applyAlignment="1">
      <alignment horizontal="center" wrapText="1"/>
    </xf>
    <xf numFmtId="0" fontId="0" fillId="0" borderId="14" xfId="0" applyBorder="1" applyAlignment="1">
      <alignment horizontal="center"/>
    </xf>
    <xf numFmtId="0" fontId="4" fillId="0" borderId="15" xfId="0" applyFont="1" applyBorder="1" applyAlignment="1">
      <alignment horizontal="center" vertical="center"/>
    </xf>
    <xf numFmtId="0" fontId="22" fillId="0" borderId="0" xfId="0" applyFont="1" applyAlignment="1">
      <alignment horizontal="center" vertical="center" shrinkToFit="1"/>
    </xf>
    <xf numFmtId="0" fontId="0" fillId="2" borderId="0" xfId="0" applyFill="1" applyAlignment="1">
      <alignment horizontal="center" vertical="center"/>
    </xf>
    <xf numFmtId="0" fontId="4" fillId="0" borderId="15" xfId="0" applyFont="1" applyBorder="1" applyAlignment="1">
      <alignment horizontal="center" vertical="top"/>
    </xf>
    <xf numFmtId="0" fontId="9" fillId="0" borderId="0" xfId="0" applyFont="1" applyAlignment="1">
      <alignment horizontal="center" vertical="top" wrapText="1"/>
    </xf>
    <xf numFmtId="0" fontId="8" fillId="0" borderId="0" xfId="0" applyFont="1" applyAlignment="1">
      <alignment horizontal="center" vertical="center" shrinkToFit="1"/>
    </xf>
    <xf numFmtId="0" fontId="0" fillId="0" borderId="0" xfId="0" applyAlignment="1">
      <alignment horizontal="left" vertical="center"/>
    </xf>
    <xf numFmtId="173" fontId="0" fillId="7" borderId="0" xfId="0" quotePrefix="1" applyNumberFormat="1" applyFill="1" applyAlignment="1">
      <alignment horizontal="right"/>
    </xf>
  </cellXfs>
  <cellStyles count="7">
    <cellStyle name="Currency" xfId="3" builtinId="4"/>
    <cellStyle name="Currency 2" xfId="5" xr:uid="{5B0776E2-BD60-45EF-98BA-1190E03BEA20}"/>
    <cellStyle name="Hyperlink" xfId="1" builtinId="8"/>
    <cellStyle name="Normal" xfId="0" builtinId="0"/>
    <cellStyle name="Normal 2" xfId="2" xr:uid="{C68CEE70-D7B9-4C9E-8542-851A35B24943}"/>
    <cellStyle name="Normal 6" xfId="6" xr:uid="{1650F292-14F6-4459-9F28-25B053CF7B35}"/>
    <cellStyle name="Percent" xfId="4" builtinId="5"/>
  </cellStyles>
  <dxfs count="5">
    <dxf>
      <fill>
        <patternFill>
          <bgColor theme="0"/>
        </patternFill>
      </fill>
    </dxf>
    <dxf>
      <fill>
        <patternFill>
          <bgColor theme="0"/>
        </patternFill>
      </fill>
    </dxf>
    <dxf>
      <fill>
        <patternFill>
          <bgColor theme="0"/>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3.xml.rels><?xml version="1.0" encoding="UTF-8" standalone="yes"?>
<Relationships xmlns="http://schemas.openxmlformats.org/package/2006/relationships"><Relationship Id="rId1" Type="http://schemas.openxmlformats.org/officeDocument/2006/relationships/image" Target="../media/image4.png"/></Relationships>
</file>

<file path=xl/drawings/_rels/vmlDrawing1.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2.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3.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4.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5.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6.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7.vml.rels><?xml version="1.0" encoding="UTF-8" standalone="yes"?>
<Relationships xmlns="http://schemas.openxmlformats.org/package/2006/relationships"><Relationship Id="rId1" Type="http://schemas.openxmlformats.org/officeDocument/2006/relationships/image" Target="../media/image3.jpeg"/></Relationships>
</file>

<file path=xl/drawings/_rels/vmlDrawing8.vml.rels><?xml version="1.0" encoding="UTF-8" standalone="yes"?>
<Relationships xmlns="http://schemas.openxmlformats.org/package/2006/relationships"><Relationship Id="rId1" Type="http://schemas.openxmlformats.org/officeDocument/2006/relationships/image" Target="../media/image3.jpeg"/></Relationships>
</file>

<file path=xl/drawings/drawing1.xml><?xml version="1.0" encoding="utf-8"?>
<xdr:wsDr xmlns:xdr="http://schemas.openxmlformats.org/drawingml/2006/spreadsheetDrawing" xmlns:a="http://schemas.openxmlformats.org/drawingml/2006/main">
  <xdr:twoCellAnchor>
    <xdr:from>
      <xdr:col>4</xdr:col>
      <xdr:colOff>172207</xdr:colOff>
      <xdr:row>17</xdr:row>
      <xdr:rowOff>131892</xdr:rowOff>
    </xdr:from>
    <xdr:to>
      <xdr:col>7</xdr:col>
      <xdr:colOff>350408</xdr:colOff>
      <xdr:row>22</xdr:row>
      <xdr:rowOff>75488</xdr:rowOff>
    </xdr:to>
    <xdr:sp macro="" textlink="">
      <xdr:nvSpPr>
        <xdr:cNvPr id="13" name="Speech Bubble: Rectangle with Corners Rounded 12">
          <a:extLst>
            <a:ext uri="{FF2B5EF4-FFF2-40B4-BE49-F238E27FC236}">
              <a16:creationId xmlns:a16="http://schemas.microsoft.com/office/drawing/2014/main" id="{20AC55B5-6CD1-4A8D-A1A8-936950275E26}"/>
            </a:ext>
          </a:extLst>
        </xdr:cNvPr>
        <xdr:cNvSpPr/>
      </xdr:nvSpPr>
      <xdr:spPr>
        <a:xfrm>
          <a:off x="6653689" y="3251610"/>
          <a:ext cx="3396531" cy="840066"/>
        </a:xfrm>
        <a:prstGeom prst="wedgeRoundRectCallout">
          <a:avLst>
            <a:gd name="adj1" fmla="val -74929"/>
            <a:gd name="adj2" fmla="val 112208"/>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is linked to 'Design Certificate'. Please double check the list before generating the design certificate.</a:t>
          </a:r>
        </a:p>
        <a:p>
          <a:pPr algn="l"/>
          <a:r>
            <a:rPr lang="en-AU" sz="1100" baseline="0"/>
            <a:t>DO NOT CHANGE TABLE FORMAT.</a:t>
          </a:r>
          <a:endParaRPr lang="en-AU" sz="1100"/>
        </a:p>
      </xdr:txBody>
    </xdr:sp>
    <xdr:clientData/>
  </xdr:twoCellAnchor>
  <xdr:twoCellAnchor>
    <xdr:from>
      <xdr:col>4</xdr:col>
      <xdr:colOff>94690</xdr:colOff>
      <xdr:row>31</xdr:row>
      <xdr:rowOff>112060</xdr:rowOff>
    </xdr:from>
    <xdr:to>
      <xdr:col>6</xdr:col>
      <xdr:colOff>942415</xdr:colOff>
      <xdr:row>36</xdr:row>
      <xdr:rowOff>169770</xdr:rowOff>
    </xdr:to>
    <xdr:sp macro="" textlink="">
      <xdr:nvSpPr>
        <xdr:cNvPr id="2" name="TextBox 1">
          <a:extLst>
            <a:ext uri="{FF2B5EF4-FFF2-40B4-BE49-F238E27FC236}">
              <a16:creationId xmlns:a16="http://schemas.microsoft.com/office/drawing/2014/main" id="{275F776F-BC8E-45FE-96C1-733BDCA9C9D8}"/>
            </a:ext>
          </a:extLst>
        </xdr:cNvPr>
        <xdr:cNvSpPr txBox="1"/>
      </xdr:nvSpPr>
      <xdr:spPr>
        <a:xfrm>
          <a:off x="6576172" y="5750860"/>
          <a:ext cx="2443443" cy="963145"/>
        </a:xfrm>
        <a:prstGeom prst="rect">
          <a:avLst/>
        </a:prstGeom>
        <a:solidFill>
          <a:schemeClr val="accent5">
            <a:lumMod val="40000"/>
            <a:lumOff val="60000"/>
          </a:schemeClr>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lang="en-AU" sz="1100">
              <a:solidFill>
                <a:schemeClr val="dk1"/>
              </a:solidFill>
              <a:effectLst/>
              <a:latin typeface="+mn-lt"/>
              <a:ea typeface="+mn-ea"/>
              <a:cs typeface="+mn-cs"/>
            </a:rPr>
            <a:t>Drawing</a:t>
          </a:r>
          <a:r>
            <a:rPr lang="en-AU" sz="1100" baseline="0">
              <a:solidFill>
                <a:schemeClr val="dk1"/>
              </a:solidFill>
              <a:effectLst/>
              <a:latin typeface="+mn-lt"/>
              <a:ea typeface="+mn-ea"/>
              <a:cs typeface="+mn-cs"/>
            </a:rPr>
            <a:t> names auto-coverted to UPPERCASE for copying onto the final drawings</a:t>
          </a:r>
          <a:endParaRPr lang="en-AU">
            <a:effectLst/>
          </a:endParaRPr>
        </a:p>
        <a:p>
          <a:endParaRPr lang="en-AU" sz="1100"/>
        </a:p>
      </xdr:txBody>
    </xdr:sp>
    <xdr:clientData/>
  </xdr:twoCellAnchor>
  <xdr:twoCellAnchor>
    <xdr:from>
      <xdr:col>4</xdr:col>
      <xdr:colOff>124385</xdr:colOff>
      <xdr:row>29</xdr:row>
      <xdr:rowOff>72838</xdr:rowOff>
    </xdr:from>
    <xdr:to>
      <xdr:col>6</xdr:col>
      <xdr:colOff>848285</xdr:colOff>
      <xdr:row>31</xdr:row>
      <xdr:rowOff>109258</xdr:rowOff>
    </xdr:to>
    <xdr:sp macro="" textlink="">
      <xdr:nvSpPr>
        <xdr:cNvPr id="4" name="Arrow: Right 3">
          <a:extLst>
            <a:ext uri="{FF2B5EF4-FFF2-40B4-BE49-F238E27FC236}">
              <a16:creationId xmlns:a16="http://schemas.microsoft.com/office/drawing/2014/main" id="{CC8CCF61-7D5F-42CB-96FA-B594B514806F}"/>
            </a:ext>
          </a:extLst>
        </xdr:cNvPr>
        <xdr:cNvSpPr/>
      </xdr:nvSpPr>
      <xdr:spPr>
        <a:xfrm>
          <a:off x="6605867" y="5353050"/>
          <a:ext cx="2319618" cy="395008"/>
        </a:xfrm>
        <a:prstGeom prst="rightArrow">
          <a:avLst/>
        </a:prstGeom>
        <a:solidFill>
          <a:schemeClr val="accent5">
            <a:lumMod val="60000"/>
            <a:lumOff val="40000"/>
          </a:schemeClr>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AU" sz="1100"/>
        </a:p>
      </xdr:txBody>
    </xdr:sp>
    <xdr:clientData/>
  </xdr:twoCellAnchor>
  <xdr:twoCellAnchor>
    <xdr:from>
      <xdr:col>4</xdr:col>
      <xdr:colOff>17482</xdr:colOff>
      <xdr:row>9</xdr:row>
      <xdr:rowOff>55243</xdr:rowOff>
    </xdr:from>
    <xdr:to>
      <xdr:col>7</xdr:col>
      <xdr:colOff>228152</xdr:colOff>
      <xdr:row>16</xdr:row>
      <xdr:rowOff>40004</xdr:rowOff>
    </xdr:to>
    <xdr:sp macro="" textlink="">
      <xdr:nvSpPr>
        <xdr:cNvPr id="5" name="Speech Bubble: Rectangle with Corners Rounded 4">
          <a:extLst>
            <a:ext uri="{FF2B5EF4-FFF2-40B4-BE49-F238E27FC236}">
              <a16:creationId xmlns:a16="http://schemas.microsoft.com/office/drawing/2014/main" id="{F7877272-45AB-46C8-B6D7-4D4815CA4749}"/>
            </a:ext>
          </a:extLst>
        </xdr:cNvPr>
        <xdr:cNvSpPr/>
      </xdr:nvSpPr>
      <xdr:spPr>
        <a:xfrm>
          <a:off x="6498964" y="1704749"/>
          <a:ext cx="3429000" cy="1275679"/>
        </a:xfrm>
        <a:prstGeom prst="wedgeRoundRectCallout">
          <a:avLst>
            <a:gd name="adj1" fmla="val -87036"/>
            <a:gd name="adj2" fmla="val -14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information auto-linked to 'Fee Porposal' and 'Invoice' Section.</a:t>
          </a:r>
        </a:p>
        <a:p>
          <a:pPr algn="l"/>
          <a:r>
            <a:rPr lang="en-AU" sz="1100" baseline="0"/>
            <a:t>If the person whom invoice to (ultimate client) is different from the person originally asks for quote, fill Client details with 'invoicing client' but fill the 'Main Contact' with 'quoting client'.</a:t>
          </a:r>
          <a:endParaRPr lang="en-AU" sz="1100"/>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5</xdr:col>
      <xdr:colOff>323023</xdr:colOff>
      <xdr:row>243</xdr:row>
      <xdr:rowOff>16567</xdr:rowOff>
    </xdr:from>
    <xdr:ext cx="737151" cy="746051"/>
    <xdr:pic>
      <xdr:nvPicPr>
        <xdr:cNvPr id="7" name="Picture 6">
          <a:extLst>
            <a:ext uri="{FF2B5EF4-FFF2-40B4-BE49-F238E27FC236}">
              <a16:creationId xmlns:a16="http://schemas.microsoft.com/office/drawing/2014/main" id="{38DEA557-0A1B-4265-A495-297FA41DF16F}"/>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647248" y="28972567"/>
          <a:ext cx="737151" cy="746051"/>
        </a:xfrm>
        <a:prstGeom prst="rect">
          <a:avLst/>
        </a:prstGeom>
      </xdr:spPr>
    </xdr:pic>
    <xdr:clientData/>
  </xdr:oneCellAnchor>
  <xdr:twoCellAnchor>
    <xdr:from>
      <xdr:col>11</xdr:col>
      <xdr:colOff>114300</xdr:colOff>
      <xdr:row>4</xdr:row>
      <xdr:rowOff>186690</xdr:rowOff>
    </xdr:from>
    <xdr:to>
      <xdr:col>15</xdr:col>
      <xdr:colOff>95250</xdr:colOff>
      <xdr:row>6</xdr:row>
      <xdr:rowOff>83820</xdr:rowOff>
    </xdr:to>
    <xdr:sp macro="" textlink="">
      <xdr:nvSpPr>
        <xdr:cNvPr id="2" name="Speech Bubble: Rectangle with Corners Rounded 1">
          <a:extLst>
            <a:ext uri="{FF2B5EF4-FFF2-40B4-BE49-F238E27FC236}">
              <a16:creationId xmlns:a16="http://schemas.microsoft.com/office/drawing/2014/main" id="{A696DDA7-BCAC-467A-86C5-6229E16EC408}"/>
            </a:ext>
          </a:extLst>
        </xdr:cNvPr>
        <xdr:cNvSpPr/>
      </xdr:nvSpPr>
      <xdr:spPr>
        <a:xfrm>
          <a:off x="7379576" y="948690"/>
          <a:ext cx="3633295" cy="278130"/>
        </a:xfrm>
        <a:prstGeom prst="wedgeRoundRectCallout">
          <a:avLst>
            <a:gd name="adj1" fmla="val -88981"/>
            <a:gd name="adj2" fmla="val -17189"/>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Subject auto-generated</a:t>
          </a:r>
          <a:endParaRPr lang="en-AU" sz="1100"/>
        </a:p>
      </xdr:txBody>
    </xdr:sp>
    <xdr:clientData/>
  </xdr:twoCellAnchor>
  <xdr:twoCellAnchor>
    <xdr:from>
      <xdr:col>11</xdr:col>
      <xdr:colOff>87630</xdr:colOff>
      <xdr:row>7</xdr:row>
      <xdr:rowOff>15240</xdr:rowOff>
    </xdr:from>
    <xdr:to>
      <xdr:col>15</xdr:col>
      <xdr:colOff>53340</xdr:colOff>
      <xdr:row>9</xdr:row>
      <xdr:rowOff>135255</xdr:rowOff>
    </xdr:to>
    <xdr:sp macro="" textlink="">
      <xdr:nvSpPr>
        <xdr:cNvPr id="5" name="Speech Bubble: Rectangle with Corners Rounded 4">
          <a:extLst>
            <a:ext uri="{FF2B5EF4-FFF2-40B4-BE49-F238E27FC236}">
              <a16:creationId xmlns:a16="http://schemas.microsoft.com/office/drawing/2014/main" id="{DEF246FF-514D-4555-81BB-DB98BA4D7EBF}"/>
            </a:ext>
          </a:extLst>
        </xdr:cNvPr>
        <xdr:cNvSpPr/>
      </xdr:nvSpPr>
      <xdr:spPr>
        <a:xfrm>
          <a:off x="7352906" y="1348740"/>
          <a:ext cx="3618055" cy="501015"/>
        </a:xfrm>
        <a:prstGeom prst="wedgeRoundRectCallout">
          <a:avLst>
            <a:gd name="adj1" fmla="val -88891"/>
            <a:gd name="adj2" fmla="val -11817"/>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auto-generated. Type of 'Service' must be input in '01-Project Info' section </a:t>
          </a:r>
          <a:endParaRPr lang="en-AU" sz="1100"/>
        </a:p>
      </xdr:txBody>
    </xdr:sp>
    <xdr:clientData/>
  </xdr:twoCellAnchor>
  <xdr:twoCellAnchor>
    <xdr:from>
      <xdr:col>11</xdr:col>
      <xdr:colOff>66675</xdr:colOff>
      <xdr:row>10</xdr:row>
      <xdr:rowOff>110490</xdr:rowOff>
    </xdr:from>
    <xdr:to>
      <xdr:col>15</xdr:col>
      <xdr:colOff>24765</xdr:colOff>
      <xdr:row>13</xdr:row>
      <xdr:rowOff>26670</xdr:rowOff>
    </xdr:to>
    <xdr:sp macro="" textlink="">
      <xdr:nvSpPr>
        <xdr:cNvPr id="6" name="Speech Bubble: Rectangle with Corners Rounded 5">
          <a:extLst>
            <a:ext uri="{FF2B5EF4-FFF2-40B4-BE49-F238E27FC236}">
              <a16:creationId xmlns:a16="http://schemas.microsoft.com/office/drawing/2014/main" id="{E34495C2-E474-4EC2-B9CF-0D201C438BE0}"/>
            </a:ext>
          </a:extLst>
        </xdr:cNvPr>
        <xdr:cNvSpPr/>
      </xdr:nvSpPr>
      <xdr:spPr>
        <a:xfrm>
          <a:off x="7563410" y="2015490"/>
          <a:ext cx="3118149" cy="487680"/>
        </a:xfrm>
        <a:prstGeom prst="wedgeRoundRectCallout">
          <a:avLst>
            <a:gd name="adj1" fmla="val -21993"/>
            <a:gd name="adj2" fmla="val 135196"/>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DO NOT DELETE. Li</a:t>
          </a:r>
          <a:r>
            <a:rPr lang="en-AU" sz="1100" baseline="0"/>
            <a:t>st of items for selection and display on proposal's cover  sheet. </a:t>
          </a:r>
          <a:endParaRPr lang="en-AU" sz="1100"/>
        </a:p>
      </xdr:txBody>
    </xdr:sp>
    <xdr:clientData/>
  </xdr:twoCellAnchor>
  <xdr:twoCellAnchor>
    <xdr:from>
      <xdr:col>11</xdr:col>
      <xdr:colOff>134696</xdr:colOff>
      <xdr:row>0</xdr:row>
      <xdr:rowOff>54348</xdr:rowOff>
    </xdr:from>
    <xdr:to>
      <xdr:col>15</xdr:col>
      <xdr:colOff>92786</xdr:colOff>
      <xdr:row>2</xdr:row>
      <xdr:rowOff>156882</xdr:rowOff>
    </xdr:to>
    <xdr:sp macro="" textlink="">
      <xdr:nvSpPr>
        <xdr:cNvPr id="8" name="Speech Bubble: Rectangle with Corners Rounded 7">
          <a:extLst>
            <a:ext uri="{FF2B5EF4-FFF2-40B4-BE49-F238E27FC236}">
              <a16:creationId xmlns:a16="http://schemas.microsoft.com/office/drawing/2014/main" id="{8F0E1C5A-B61C-40E1-833B-0A4496996ED4}"/>
            </a:ext>
          </a:extLst>
        </xdr:cNvPr>
        <xdr:cNvSpPr/>
      </xdr:nvSpPr>
      <xdr:spPr>
        <a:xfrm>
          <a:off x="7399972" y="54348"/>
          <a:ext cx="3610435" cy="483534"/>
        </a:xfrm>
        <a:prstGeom prst="wedgeRoundRectCallout">
          <a:avLst>
            <a:gd name="adj1" fmla="val -90411"/>
            <a:gd name="adj2" fmla="val -25254"/>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Client name, company, project number and date are auto-generated.</a:t>
          </a:r>
          <a:endParaRPr lang="en-AU" sz="1100"/>
        </a:p>
      </xdr:txBody>
    </xdr:sp>
    <xdr:clientData/>
  </xdr:twoCellAnchor>
  <xdr:twoCellAnchor>
    <xdr:from>
      <xdr:col>11</xdr:col>
      <xdr:colOff>130661</xdr:colOff>
      <xdr:row>3</xdr:row>
      <xdr:rowOff>31713</xdr:rowOff>
    </xdr:from>
    <xdr:to>
      <xdr:col>15</xdr:col>
      <xdr:colOff>111611</xdr:colOff>
      <xdr:row>4</xdr:row>
      <xdr:rowOff>130773</xdr:rowOff>
    </xdr:to>
    <xdr:sp macro="" textlink="">
      <xdr:nvSpPr>
        <xdr:cNvPr id="10" name="Speech Bubble: Rectangle with Corners Rounded 9">
          <a:extLst>
            <a:ext uri="{FF2B5EF4-FFF2-40B4-BE49-F238E27FC236}">
              <a16:creationId xmlns:a16="http://schemas.microsoft.com/office/drawing/2014/main" id="{7920BDD0-7E2A-4176-9CA6-17EA12C2850C}"/>
            </a:ext>
          </a:extLst>
        </xdr:cNvPr>
        <xdr:cNvSpPr/>
      </xdr:nvSpPr>
      <xdr:spPr>
        <a:xfrm>
          <a:off x="7395937" y="603213"/>
          <a:ext cx="3633295" cy="289560"/>
        </a:xfrm>
        <a:prstGeom prst="wedgeRoundRectCallout">
          <a:avLst>
            <a:gd name="adj1" fmla="val -90403"/>
            <a:gd name="adj2" fmla="val -7729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Manually input the 'revision'</a:t>
          </a:r>
          <a:endParaRPr lang="en-AU" sz="1100"/>
        </a:p>
      </xdr:txBody>
    </xdr:sp>
    <xdr:clientData/>
  </xdr:twoCellAnchor>
  <xdr:twoCellAnchor>
    <xdr:from>
      <xdr:col>11</xdr:col>
      <xdr:colOff>254357</xdr:colOff>
      <xdr:row>45</xdr:row>
      <xdr:rowOff>139479</xdr:rowOff>
    </xdr:from>
    <xdr:to>
      <xdr:col>15</xdr:col>
      <xdr:colOff>231663</xdr:colOff>
      <xdr:row>49</xdr:row>
      <xdr:rowOff>13004</xdr:rowOff>
    </xdr:to>
    <xdr:sp macro="" textlink="">
      <xdr:nvSpPr>
        <xdr:cNvPr id="11" name="Speech Bubble: Rectangle with Corners Rounded 10">
          <a:extLst>
            <a:ext uri="{FF2B5EF4-FFF2-40B4-BE49-F238E27FC236}">
              <a16:creationId xmlns:a16="http://schemas.microsoft.com/office/drawing/2014/main" id="{9C01BC62-10F4-4CFF-83E3-A7A6A2216E14}"/>
            </a:ext>
          </a:extLst>
        </xdr:cNvPr>
        <xdr:cNvSpPr/>
      </xdr:nvSpPr>
      <xdr:spPr>
        <a:xfrm>
          <a:off x="7470945" y="8768008"/>
          <a:ext cx="3047718" cy="635525"/>
        </a:xfrm>
        <a:prstGeom prst="wedgeRoundRectCallout">
          <a:avLst>
            <a:gd name="adj1" fmla="val -23935"/>
            <a:gd name="adj2" fmla="val 112415"/>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r>
            <a:rPr lang="en-AU" sz="1100" baseline="0">
              <a:solidFill>
                <a:schemeClr val="lt1"/>
              </a:solidFill>
              <a:effectLst/>
              <a:latin typeface="+mn-lt"/>
              <a:ea typeface="+mn-ea"/>
              <a:cs typeface="+mn-cs"/>
            </a:rPr>
            <a:t>Chose scope items to suit the project's requirements</a:t>
          </a:r>
          <a:endParaRPr lang="en-AU" sz="1100"/>
        </a:p>
      </xdr:txBody>
    </xdr:sp>
    <xdr:clientData/>
  </xdr:twoCellAnchor>
  <xdr:twoCellAnchor editAs="oneCell">
    <xdr:from>
      <xdr:col>0</xdr:col>
      <xdr:colOff>314325</xdr:colOff>
      <xdr:row>175</xdr:row>
      <xdr:rowOff>38100</xdr:rowOff>
    </xdr:from>
    <xdr:to>
      <xdr:col>5</xdr:col>
      <xdr:colOff>287580</xdr:colOff>
      <xdr:row>177</xdr:row>
      <xdr:rowOff>55005</xdr:rowOff>
    </xdr:to>
    <xdr:pic>
      <xdr:nvPicPr>
        <xdr:cNvPr id="9" name="Picture 8">
          <a:extLst>
            <a:ext uri="{FF2B5EF4-FFF2-40B4-BE49-F238E27FC236}">
              <a16:creationId xmlns:a16="http://schemas.microsoft.com/office/drawing/2014/main" id="{31DE8E50-56A5-4FD8-ACBD-22C1560C5840}"/>
            </a:ext>
          </a:extLst>
        </xdr:cNvPr>
        <xdr:cNvPicPr>
          <a:picLocks noChangeAspect="1"/>
        </xdr:cNvPicPr>
      </xdr:nvPicPr>
      <xdr:blipFill rotWithShape="1">
        <a:blip xmlns:r="http://schemas.openxmlformats.org/officeDocument/2006/relationships" r:embed="rId2"/>
        <a:srcRect t="-1" r="37001" b="-2320"/>
        <a:stretch/>
      </xdr:blipFill>
      <xdr:spPr bwMode="auto">
        <a:xfrm>
          <a:off x="314325" y="16592550"/>
          <a:ext cx="3409875" cy="397905"/>
        </a:xfrm>
        <a:prstGeom prst="rect">
          <a:avLst/>
        </a:prstGeom>
        <a:ln>
          <a:noFill/>
        </a:ln>
        <a:extLst>
          <a:ext uri="{53640926-AAD7-44D8-BBD7-CCE9431645EC}">
            <a14:shadowObscured xmlns:a14="http://schemas.microsoft.com/office/drawing/2010/main"/>
          </a:ext>
        </a:extLst>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2</xdr:col>
      <xdr:colOff>60723</xdr:colOff>
      <xdr:row>60</xdr:row>
      <xdr:rowOff>76050</xdr:rowOff>
    </xdr:from>
    <xdr:to>
      <xdr:col>3</xdr:col>
      <xdr:colOff>359266</xdr:colOff>
      <xdr:row>65</xdr:row>
      <xdr:rowOff>153054</xdr:rowOff>
    </xdr:to>
    <xdr:pic>
      <xdr:nvPicPr>
        <xdr:cNvPr id="3" name="Picture 2">
          <a:extLst>
            <a:ext uri="{FF2B5EF4-FFF2-40B4-BE49-F238E27FC236}">
              <a16:creationId xmlns:a16="http://schemas.microsoft.com/office/drawing/2014/main" id="{844910DC-FCF9-42FB-B2E9-F27AC111A54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125282" y="16873668"/>
          <a:ext cx="1037907" cy="1040710"/>
        </a:xfrm>
        <a:prstGeom prst="rect">
          <a:avLst/>
        </a:prstGeom>
      </xdr:spPr>
    </xdr:pic>
    <xdr:clientData/>
  </xdr:twoCellAnchor>
  <xdr:twoCellAnchor>
    <xdr:from>
      <xdr:col>12</xdr:col>
      <xdr:colOff>337441</xdr:colOff>
      <xdr:row>70</xdr:row>
      <xdr:rowOff>89231</xdr:rowOff>
    </xdr:from>
    <xdr:to>
      <xdr:col>16</xdr:col>
      <xdr:colOff>328413</xdr:colOff>
      <xdr:row>73</xdr:row>
      <xdr:rowOff>22332</xdr:rowOff>
    </xdr:to>
    <xdr:sp macro="" textlink="">
      <xdr:nvSpPr>
        <xdr:cNvPr id="5" name="Speech Bubble: Rectangle with Corners Rounded 4">
          <a:extLst>
            <a:ext uri="{FF2B5EF4-FFF2-40B4-BE49-F238E27FC236}">
              <a16:creationId xmlns:a16="http://schemas.microsoft.com/office/drawing/2014/main" id="{2FB5DC2E-F089-4AEB-A619-A44DEE7A3D4E}"/>
            </a:ext>
          </a:extLst>
        </xdr:cNvPr>
        <xdr:cNvSpPr/>
      </xdr:nvSpPr>
      <xdr:spPr>
        <a:xfrm>
          <a:off x="8396712" y="18556525"/>
          <a:ext cx="2931395" cy="470983"/>
        </a:xfrm>
        <a:prstGeom prst="wedgeRoundRectCallout">
          <a:avLst>
            <a:gd name="adj1" fmla="val -125086"/>
            <a:gd name="adj2" fmla="val -574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drawing list auto-copied from '01-Project Info' section.</a:t>
          </a:r>
          <a:endParaRPr lang="en-AU" sz="1100"/>
        </a:p>
      </xdr:txBody>
    </xdr:sp>
    <xdr:clientData/>
  </xdr:twoCellAnchor>
  <xdr:twoCellAnchor>
    <xdr:from>
      <xdr:col>11</xdr:col>
      <xdr:colOff>541485</xdr:colOff>
      <xdr:row>9</xdr:row>
      <xdr:rowOff>156562</xdr:rowOff>
    </xdr:from>
    <xdr:to>
      <xdr:col>15</xdr:col>
      <xdr:colOff>556725</xdr:colOff>
      <xdr:row>13</xdr:row>
      <xdr:rowOff>25454</xdr:rowOff>
    </xdr:to>
    <xdr:sp macro="" textlink="">
      <xdr:nvSpPr>
        <xdr:cNvPr id="6" name="Speech Bubble: Rectangle with Corners Rounded 5">
          <a:extLst>
            <a:ext uri="{FF2B5EF4-FFF2-40B4-BE49-F238E27FC236}">
              <a16:creationId xmlns:a16="http://schemas.microsoft.com/office/drawing/2014/main" id="{9C0997D8-F159-48B9-8C6C-0A83E1E8AA3F}"/>
            </a:ext>
          </a:extLst>
        </xdr:cNvPr>
        <xdr:cNvSpPr/>
      </xdr:nvSpPr>
      <xdr:spPr>
        <a:xfrm>
          <a:off x="7865650" y="2119833"/>
          <a:ext cx="2955663" cy="621927"/>
        </a:xfrm>
        <a:prstGeom prst="wedgeRoundRectCallout">
          <a:avLst>
            <a:gd name="adj1" fmla="val -30882"/>
            <a:gd name="adj2" fmla="val 142313"/>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Please select</a:t>
          </a:r>
          <a:r>
            <a:rPr lang="en-AU" sz="1100" baseline="0"/>
            <a:t> the clauses from the following list to suit the porject.</a:t>
          </a:r>
          <a:endParaRPr lang="en-AU"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4" name="Speech Bubble: Rectangle with Corners Rounded 3">
          <a:extLst>
            <a:ext uri="{FF2B5EF4-FFF2-40B4-BE49-F238E27FC236}">
              <a16:creationId xmlns:a16="http://schemas.microsoft.com/office/drawing/2014/main" id="{32697E53-FC41-4496-86C6-0FC1AE5CB84C}"/>
            </a:ext>
          </a:extLst>
        </xdr:cNvPr>
        <xdr:cNvSpPr/>
      </xdr:nvSpPr>
      <xdr:spPr>
        <a:xfrm>
          <a:off x="7235078" y="1467971"/>
          <a:ext cx="3023347" cy="74104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48969</xdr:colOff>
      <xdr:row>1</xdr:row>
      <xdr:rowOff>324746</xdr:rowOff>
    </xdr:from>
    <xdr:to>
      <xdr:col>17</xdr:col>
      <xdr:colOff>498661</xdr:colOff>
      <xdr:row>3</xdr:row>
      <xdr:rowOff>184672</xdr:rowOff>
    </xdr:to>
    <xdr:sp macro="" textlink="">
      <xdr:nvSpPr>
        <xdr:cNvPr id="5" name="Speech Bubble: Rectangle with Corners Rounded 4">
          <a:extLst>
            <a:ext uri="{FF2B5EF4-FFF2-40B4-BE49-F238E27FC236}">
              <a16:creationId xmlns:a16="http://schemas.microsoft.com/office/drawing/2014/main" id="{53948C61-2EB1-4F2C-82D5-294377DAC92C}"/>
            </a:ext>
          </a:extLst>
        </xdr:cNvPr>
        <xdr:cNvSpPr/>
      </xdr:nvSpPr>
      <xdr:spPr>
        <a:xfrm>
          <a:off x="7221294" y="515246"/>
          <a:ext cx="3021442" cy="431426"/>
        </a:xfrm>
        <a:prstGeom prst="wedgeRoundRectCallout">
          <a:avLst>
            <a:gd name="adj1" fmla="val -89579"/>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E84A9D25-D45D-4AF3-9D0E-3AA188F84688}"/>
            </a:ext>
          </a:extLst>
        </xdr:cNvPr>
        <xdr:cNvSpPr/>
      </xdr:nvSpPr>
      <xdr:spPr>
        <a:xfrm>
          <a:off x="7273178" y="1467971"/>
          <a:ext cx="3023347" cy="74104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48969</xdr:colOff>
      <xdr:row>1</xdr:row>
      <xdr:rowOff>324746</xdr:rowOff>
    </xdr:from>
    <xdr:to>
      <xdr:col>17</xdr:col>
      <xdr:colOff>498661</xdr:colOff>
      <xdr:row>3</xdr:row>
      <xdr:rowOff>184672</xdr:rowOff>
    </xdr:to>
    <xdr:sp macro="" textlink="">
      <xdr:nvSpPr>
        <xdr:cNvPr id="3" name="Speech Bubble: Rectangle with Corners Rounded 2">
          <a:extLst>
            <a:ext uri="{FF2B5EF4-FFF2-40B4-BE49-F238E27FC236}">
              <a16:creationId xmlns:a16="http://schemas.microsoft.com/office/drawing/2014/main" id="{1B1690B7-C7B7-42FE-9A88-61ABE8795BCF}"/>
            </a:ext>
          </a:extLst>
        </xdr:cNvPr>
        <xdr:cNvSpPr/>
      </xdr:nvSpPr>
      <xdr:spPr>
        <a:xfrm>
          <a:off x="7221294" y="515246"/>
          <a:ext cx="3021442" cy="431426"/>
        </a:xfrm>
        <a:prstGeom prst="wedgeRoundRectCallout">
          <a:avLst>
            <a:gd name="adj1" fmla="val -89579"/>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91533376-4166-49B4-B9F7-8A654081ED17}"/>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052CC3CD-8612-44C7-A072-20A88235509E}"/>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B3796503-EFB5-4975-A5EA-8EF38DE352EA}"/>
            </a:ext>
          </a:extLst>
        </xdr:cNvPr>
        <xdr:cNvSpPr/>
      </xdr:nvSpPr>
      <xdr:spPr>
        <a:xfrm>
          <a:off x="7273178" y="1467971"/>
          <a:ext cx="3023347" cy="74104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48969</xdr:colOff>
      <xdr:row>1</xdr:row>
      <xdr:rowOff>324746</xdr:rowOff>
    </xdr:from>
    <xdr:to>
      <xdr:col>17</xdr:col>
      <xdr:colOff>498661</xdr:colOff>
      <xdr:row>3</xdr:row>
      <xdr:rowOff>184672</xdr:rowOff>
    </xdr:to>
    <xdr:sp macro="" textlink="">
      <xdr:nvSpPr>
        <xdr:cNvPr id="3" name="Speech Bubble: Rectangle with Corners Rounded 2">
          <a:extLst>
            <a:ext uri="{FF2B5EF4-FFF2-40B4-BE49-F238E27FC236}">
              <a16:creationId xmlns:a16="http://schemas.microsoft.com/office/drawing/2014/main" id="{6FCCDD4D-5210-46C1-B2E7-107250B49A05}"/>
            </a:ext>
          </a:extLst>
        </xdr:cNvPr>
        <xdr:cNvSpPr/>
      </xdr:nvSpPr>
      <xdr:spPr>
        <a:xfrm>
          <a:off x="7221294" y="515246"/>
          <a:ext cx="3021442" cy="431426"/>
        </a:xfrm>
        <a:prstGeom prst="wedgeRoundRectCallout">
          <a:avLst>
            <a:gd name="adj1" fmla="val -89579"/>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D229012B-2FE8-494A-A2B3-38CC079F28F3}"/>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6F3FCEF5-60C4-4C7E-B655-C0EDBFFE9242}"/>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12</xdr:col>
      <xdr:colOff>100853</xdr:colOff>
      <xdr:row>6</xdr:row>
      <xdr:rowOff>134471</xdr:rowOff>
    </xdr:from>
    <xdr:to>
      <xdr:col>17</xdr:col>
      <xdr:colOff>552450</xdr:colOff>
      <xdr:row>9</xdr:row>
      <xdr:rowOff>304015</xdr:rowOff>
    </xdr:to>
    <xdr:sp macro="" textlink="">
      <xdr:nvSpPr>
        <xdr:cNvPr id="2" name="Speech Bubble: Rectangle with Corners Rounded 1">
          <a:extLst>
            <a:ext uri="{FF2B5EF4-FFF2-40B4-BE49-F238E27FC236}">
              <a16:creationId xmlns:a16="http://schemas.microsoft.com/office/drawing/2014/main" id="{5F848F36-1EB3-411E-ABD9-0D15A968E63E}"/>
            </a:ext>
          </a:extLst>
        </xdr:cNvPr>
        <xdr:cNvSpPr/>
      </xdr:nvSpPr>
      <xdr:spPr>
        <a:xfrm>
          <a:off x="7355093" y="1464161"/>
          <a:ext cx="3070972" cy="744854"/>
        </a:xfrm>
        <a:prstGeom prst="wedgeRoundRectCallout">
          <a:avLst>
            <a:gd name="adj1" fmla="val -90831"/>
            <a:gd name="adj2" fmla="val 2120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AU" sz="1100"/>
            <a:t>Note:</a:t>
          </a:r>
          <a:r>
            <a:rPr lang="en-AU" sz="1100" baseline="0"/>
            <a:t> </a:t>
          </a:r>
        </a:p>
        <a:p>
          <a:pPr algn="l"/>
          <a:r>
            <a:rPr lang="en-AU" sz="1100" baseline="0"/>
            <a:t>If the invoice is copied to external files, MAKE SURE to break data link in the destination file.</a:t>
          </a:r>
        </a:p>
        <a:p>
          <a:pPr algn="l"/>
          <a:endParaRPr lang="en-AU" sz="1100"/>
        </a:p>
      </xdr:txBody>
    </xdr:sp>
    <xdr:clientData/>
  </xdr:twoCellAnchor>
  <xdr:twoCellAnchor>
    <xdr:from>
      <xdr:col>12</xdr:col>
      <xdr:colOff>123264</xdr:colOff>
      <xdr:row>1</xdr:row>
      <xdr:rowOff>336176</xdr:rowOff>
    </xdr:from>
    <xdr:to>
      <xdr:col>17</xdr:col>
      <xdr:colOff>574861</xdr:colOff>
      <xdr:row>4</xdr:row>
      <xdr:rowOff>3697</xdr:rowOff>
    </xdr:to>
    <xdr:sp macro="" textlink="">
      <xdr:nvSpPr>
        <xdr:cNvPr id="3" name="Speech Bubble: Rectangle with Corners Rounded 2">
          <a:extLst>
            <a:ext uri="{FF2B5EF4-FFF2-40B4-BE49-F238E27FC236}">
              <a16:creationId xmlns:a16="http://schemas.microsoft.com/office/drawing/2014/main" id="{E35207CF-990C-4DA0-9313-2CE95E8D1CE6}"/>
            </a:ext>
          </a:extLst>
        </xdr:cNvPr>
        <xdr:cNvSpPr/>
      </xdr:nvSpPr>
      <xdr:spPr>
        <a:xfrm>
          <a:off x="7383219" y="524771"/>
          <a:ext cx="3069067" cy="431426"/>
        </a:xfrm>
        <a:prstGeom prst="wedgeRoundRectCallout">
          <a:avLst>
            <a:gd name="adj1" fmla="val -93047"/>
            <a:gd name="adj2" fmla="val 23810"/>
            <a:gd name="adj3" fmla="val 16667"/>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aseline="0"/>
            <a:t>To manually fill in the date.</a:t>
          </a:r>
          <a:endParaRPr lang="en-AU" sz="1100" baseline="0"/>
        </a:p>
        <a:p>
          <a:pPr algn="l"/>
          <a:endParaRPr lang="en-AU" sz="1100"/>
        </a:p>
      </xdr:txBody>
    </xdr:sp>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file:///P:\106126-A-71-71A%20Queenscliff%20Road,%20Queenscliff\Project%20control\Multi%20Service%20Fee%20Proposal%20for%20Invoice.xlsx" TargetMode="External"/><Relationship Id="rId1" Type="http://schemas.openxmlformats.org/officeDocument/2006/relationships/externalLinkPath" Target="Multi%20Service%20Fee%20Proposal%20for%20Invoice.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01-Project Info"/>
      <sheetName val="02a-Fee Cals"/>
      <sheetName val="02b-Fee Proposal"/>
      <sheetName val="03-Design Certificate"/>
      <sheetName val="106126"/>
      <sheetName val="211275"/>
      <sheetName val="INV-X"/>
      <sheetName val="INV-XX"/>
      <sheetName val="INV-XXX"/>
      <sheetName val="Ver."/>
    </sheetNames>
    <sheetDataSet>
      <sheetData sheetId="0">
        <row r="1">
          <cell r="B1" t="str">
            <v>71-71A Queenscliff Road, Queenscliff</v>
          </cell>
        </row>
        <row r="5">
          <cell r="B5" t="str">
            <v>Kitchen Ventilation</v>
          </cell>
        </row>
        <row r="6">
          <cell r="B6" t="str">
            <v>School</v>
          </cell>
        </row>
        <row r="8">
          <cell r="B8" t="str">
            <v>Xiguo Du</v>
          </cell>
        </row>
        <row r="9">
          <cell r="B9" t="str">
            <v>LVQC Pty Ltd</v>
          </cell>
        </row>
        <row r="11">
          <cell r="B11" t="str">
            <v>486 119 13</v>
          </cell>
        </row>
      </sheetData>
      <sheetData sheetId="1"/>
      <sheetData sheetId="2"/>
      <sheetData sheetId="3"/>
      <sheetData sheetId="4"/>
      <sheetData sheetId="5"/>
      <sheetData sheetId="6"/>
      <sheetData sheetId="7"/>
      <sheetData sheetId="8"/>
      <sheetData sheetId="9"/>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http://www.pcen.com.au/" TargetMode="External"/><Relationship Id="rId2" Type="http://schemas.openxmlformats.org/officeDocument/2006/relationships/hyperlink" Target="http://www.pcen.com.au/" TargetMode="External"/><Relationship Id="rId1" Type="http://schemas.openxmlformats.org/officeDocument/2006/relationships/hyperlink" Target="http://www.pcen.com.au/" TargetMode="External"/><Relationship Id="rId6" Type="http://schemas.openxmlformats.org/officeDocument/2006/relationships/vmlDrawing" Target="../drawings/vmlDrawing1.vml"/><Relationship Id="rId5" Type="http://schemas.openxmlformats.org/officeDocument/2006/relationships/drawing" Target="../drawings/drawing2.xml"/><Relationship Id="rId4"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6.vml"/><Relationship Id="rId2" Type="http://schemas.openxmlformats.org/officeDocument/2006/relationships/drawing" Target="../drawings/drawing7.x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8.x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vmlDrawing" Target="../drawings/vmlDrawing8.vml"/><Relationship Id="rId2" Type="http://schemas.openxmlformats.org/officeDocument/2006/relationships/drawing" Target="../drawings/drawing9.x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78AB8-79B1-4C10-9501-3CC5C0548567}">
  <dimension ref="A1:AK49"/>
  <sheetViews>
    <sheetView zoomScale="85" zoomScaleNormal="85" workbookViewId="0">
      <selection activeCell="B22" sqref="B22"/>
    </sheetView>
  </sheetViews>
  <sheetFormatPr defaultRowHeight="15" x14ac:dyDescent="0.25"/>
  <cols>
    <col min="1" max="1" width="25.5703125" style="15" customWidth="1"/>
    <col min="2" max="2" width="49.7109375" customWidth="1"/>
    <col min="4" max="4" width="10.28515625" bestFit="1" customWidth="1"/>
    <col min="5" max="6" width="11.7109375" customWidth="1"/>
    <col min="7" max="7" width="23.7109375" customWidth="1"/>
    <col min="16" max="20" width="4.7109375" customWidth="1"/>
    <col min="22" max="22" width="34.28515625" customWidth="1"/>
    <col min="26" max="26" width="6.42578125" customWidth="1"/>
    <col min="27" max="27" width="13.28515625" customWidth="1"/>
  </cols>
  <sheetData>
    <row r="1" spans="1:37" ht="16.5" thickBot="1" x14ac:dyDescent="0.3">
      <c r="A1" s="15" t="s">
        <v>149</v>
      </c>
      <c r="B1" s="140" t="s">
        <v>502</v>
      </c>
      <c r="C1" s="204"/>
      <c r="D1" s="205" t="s">
        <v>338</v>
      </c>
      <c r="E1" s="205"/>
      <c r="F1" s="207"/>
      <c r="H1" s="71"/>
      <c r="I1" s="71"/>
      <c r="J1" s="72" t="s">
        <v>52</v>
      </c>
      <c r="V1" s="71" t="s">
        <v>377</v>
      </c>
      <c r="AA1" s="71" t="s">
        <v>448</v>
      </c>
      <c r="AC1" s="23"/>
      <c r="AD1" s="23"/>
      <c r="AE1" s="23"/>
      <c r="AF1" s="7"/>
    </row>
    <row r="2" spans="1:37" x14ac:dyDescent="0.25">
      <c r="A2" s="15" t="s">
        <v>501</v>
      </c>
      <c r="B2" s="140" t="str">
        <f>UPPER(B1)</f>
        <v>71-71A QUEENSCLIFF ROAD, QUEENSCLIFF</v>
      </c>
      <c r="C2" s="208" t="s">
        <v>339</v>
      </c>
      <c r="D2" s="4" t="s">
        <v>78</v>
      </c>
      <c r="E2" s="4" t="s">
        <v>340</v>
      </c>
      <c r="F2" s="209" t="s">
        <v>341</v>
      </c>
      <c r="H2" s="1">
        <v>1</v>
      </c>
      <c r="I2" t="s">
        <v>196</v>
      </c>
      <c r="V2" s="211" t="s">
        <v>442</v>
      </c>
      <c r="Z2" s="232" t="s">
        <v>9</v>
      </c>
      <c r="AA2" s="233" t="s">
        <v>449</v>
      </c>
      <c r="AB2" s="112"/>
      <c r="AC2" s="234"/>
      <c r="AD2" s="235"/>
      <c r="AE2" s="234"/>
      <c r="AF2" s="112"/>
      <c r="AG2" s="111"/>
      <c r="AH2" s="111"/>
      <c r="AI2" s="111"/>
      <c r="AJ2" s="111"/>
      <c r="AK2" s="114"/>
    </row>
    <row r="3" spans="1:37" x14ac:dyDescent="0.25">
      <c r="A3" s="15" t="s">
        <v>342</v>
      </c>
      <c r="B3" s="139" t="s">
        <v>390</v>
      </c>
      <c r="C3" s="115" t="str">
        <f ca="1">IF('106126'!$I$33&gt;0,'106126'!$J$5,"-")</f>
        <v>106126</v>
      </c>
      <c r="D3" s="217">
        <f>'106126'!$I$33</f>
        <v>18000</v>
      </c>
      <c r="E3" s="218">
        <f>IF('106126'!$I$33&gt;0,'106126'!$J$4,"-")</f>
        <v>44378</v>
      </c>
      <c r="F3" s="117" t="s">
        <v>385</v>
      </c>
      <c r="H3" s="1">
        <v>2</v>
      </c>
      <c r="I3" t="s">
        <v>197</v>
      </c>
      <c r="V3" s="212" t="s">
        <v>443</v>
      </c>
      <c r="Z3" s="236" t="s">
        <v>9</v>
      </c>
      <c r="AA3" t="s">
        <v>432</v>
      </c>
      <c r="AB3" s="10" t="s">
        <v>306</v>
      </c>
      <c r="AC3" s="34"/>
      <c r="AD3" s="33"/>
      <c r="AE3" s="34"/>
      <c r="AF3" s="7"/>
      <c r="AK3" s="116"/>
    </row>
    <row r="4" spans="1:37" x14ac:dyDescent="0.25">
      <c r="A4" s="15" t="s">
        <v>376</v>
      </c>
      <c r="B4" s="199" t="str">
        <f ca="1">IF('106126'!$I$33&gt;0,'106126'!$J$5,"-")</f>
        <v>106126</v>
      </c>
      <c r="C4" s="115">
        <f>IF('306167'!$I$33&gt;0,'306167'!$J$5,"-")</f>
        <v>306167</v>
      </c>
      <c r="D4" s="217">
        <f>'306167'!$I$33</f>
        <v>15500</v>
      </c>
      <c r="E4" s="15">
        <f>IF('306167'!$I$33&gt;0,'306167'!$J$4,"-")</f>
        <v>45079</v>
      </c>
      <c r="F4" s="117" t="s">
        <v>385</v>
      </c>
      <c r="H4" s="1">
        <v>3</v>
      </c>
      <c r="I4" t="s">
        <v>284</v>
      </c>
      <c r="V4" s="212" t="s">
        <v>436</v>
      </c>
      <c r="Z4" s="236" t="s">
        <v>9</v>
      </c>
      <c r="AA4" t="s">
        <v>432</v>
      </c>
      <c r="AB4" s="10" t="s">
        <v>316</v>
      </c>
      <c r="AC4" s="34"/>
      <c r="AD4" s="33"/>
      <c r="AE4" s="34"/>
      <c r="AF4" s="7"/>
      <c r="AK4" s="116"/>
    </row>
    <row r="5" spans="1:37" x14ac:dyDescent="0.25">
      <c r="A5" s="15" t="s">
        <v>378</v>
      </c>
      <c r="B5" s="139" t="s">
        <v>440</v>
      </c>
      <c r="C5" s="115" t="str">
        <f ca="1">IF('INV-XX'!$I$33&gt;0,'INV-XX'!$J$5,"-")</f>
        <v>INV-XX</v>
      </c>
      <c r="D5" s="217">
        <f>'INV-XX'!$I$33</f>
        <v>10800</v>
      </c>
      <c r="E5" s="15" t="str">
        <f>IF('INV-XX'!$I$33&gt;0,'INV-XX'!$J$4,"-")</f>
        <v>00/00/0000</v>
      </c>
      <c r="F5" s="117" t="s">
        <v>385</v>
      </c>
      <c r="H5" s="1">
        <v>4</v>
      </c>
      <c r="I5" t="s">
        <v>198</v>
      </c>
      <c r="V5" s="212" t="s">
        <v>441</v>
      </c>
      <c r="Z5" s="236" t="s">
        <v>9</v>
      </c>
      <c r="AA5" t="s">
        <v>432</v>
      </c>
      <c r="AB5" s="10" t="s">
        <v>317</v>
      </c>
      <c r="AC5" s="10"/>
      <c r="AD5" s="33"/>
      <c r="AE5" s="33"/>
      <c r="AF5" s="7"/>
      <c r="AK5" s="116"/>
    </row>
    <row r="6" spans="1:37" ht="15.75" thickBot="1" x14ac:dyDescent="0.3">
      <c r="A6" s="15" t="s">
        <v>455</v>
      </c>
      <c r="B6" s="139" t="s">
        <v>444</v>
      </c>
      <c r="C6" s="119" t="str">
        <f ca="1">IF('INV-XXX'!$I$33&gt;0,'INV-XXX'!$J$5,"-")</f>
        <v>INV-XXX</v>
      </c>
      <c r="D6" s="150">
        <f>'INV-XXX'!$I$33</f>
        <v>10800</v>
      </c>
      <c r="E6" s="210" t="str">
        <f>IF('INV-XXX'!$I$33&gt;0,'INV-XXX'!$J$4,"-")</f>
        <v>00/00/0000</v>
      </c>
      <c r="F6" s="122" t="s">
        <v>385</v>
      </c>
      <c r="H6" s="1">
        <v>5</v>
      </c>
      <c r="I6" t="s">
        <v>199</v>
      </c>
      <c r="V6" s="212" t="s">
        <v>444</v>
      </c>
      <c r="Z6" s="236" t="s">
        <v>9</v>
      </c>
      <c r="AA6" t="s">
        <v>432</v>
      </c>
      <c r="AB6" s="10" t="s">
        <v>263</v>
      </c>
      <c r="AC6" s="17"/>
      <c r="AD6" s="17"/>
      <c r="AE6" s="17"/>
      <c r="AF6" s="7"/>
      <c r="AK6" s="116"/>
    </row>
    <row r="7" spans="1:37" x14ac:dyDescent="0.25">
      <c r="A7" s="15" t="s">
        <v>456</v>
      </c>
      <c r="B7" s="139" t="s">
        <v>443</v>
      </c>
      <c r="H7" s="1">
        <v>6</v>
      </c>
      <c r="I7" t="s">
        <v>200</v>
      </c>
      <c r="V7" s="212" t="s">
        <v>445</v>
      </c>
      <c r="Z7" s="236" t="s">
        <v>9</v>
      </c>
      <c r="AA7" t="s">
        <v>432</v>
      </c>
      <c r="AB7" s="10" t="s">
        <v>318</v>
      </c>
      <c r="AC7" s="7"/>
      <c r="AF7" s="7"/>
      <c r="AK7" s="116"/>
    </row>
    <row r="8" spans="1:37" x14ac:dyDescent="0.25">
      <c r="A8" s="15" t="s">
        <v>457</v>
      </c>
      <c r="B8" s="139" t="s">
        <v>442</v>
      </c>
      <c r="H8" s="1">
        <v>7</v>
      </c>
      <c r="I8" t="s">
        <v>201</v>
      </c>
      <c r="V8" s="212" t="s">
        <v>437</v>
      </c>
      <c r="Z8" s="236" t="s">
        <v>9</v>
      </c>
      <c r="AA8" t="s">
        <v>432</v>
      </c>
      <c r="AB8" s="10" t="s">
        <v>319</v>
      </c>
      <c r="AD8" s="237"/>
      <c r="AF8" s="7"/>
      <c r="AK8" s="116"/>
    </row>
    <row r="9" spans="1:37" x14ac:dyDescent="0.25">
      <c r="A9" s="15" t="s">
        <v>458</v>
      </c>
      <c r="B9" s="139" t="s">
        <v>436</v>
      </c>
      <c r="H9" s="1">
        <v>8</v>
      </c>
      <c r="I9" t="s">
        <v>202</v>
      </c>
      <c r="V9" s="212" t="s">
        <v>434</v>
      </c>
      <c r="Z9" s="236" t="s">
        <v>9</v>
      </c>
      <c r="AA9" t="s">
        <v>432</v>
      </c>
      <c r="AB9" s="10" t="s">
        <v>320</v>
      </c>
      <c r="AD9" s="7"/>
      <c r="AE9" s="7"/>
      <c r="AF9" s="7"/>
      <c r="AK9" s="116"/>
    </row>
    <row r="10" spans="1:37" x14ac:dyDescent="0.25">
      <c r="A10" s="15" t="s">
        <v>500</v>
      </c>
      <c r="B10" s="139"/>
      <c r="H10" s="1">
        <v>9</v>
      </c>
      <c r="I10" t="s">
        <v>286</v>
      </c>
      <c r="V10" s="212" t="s">
        <v>389</v>
      </c>
      <c r="Z10" s="236" t="s">
        <v>9</v>
      </c>
      <c r="AA10" t="s">
        <v>432</v>
      </c>
      <c r="AB10" s="10" t="s">
        <v>305</v>
      </c>
      <c r="AF10" s="7"/>
      <c r="AK10" s="116"/>
    </row>
    <row r="11" spans="1:37" ht="15.75" thickBot="1" x14ac:dyDescent="0.3">
      <c r="A11" s="128" t="s">
        <v>172</v>
      </c>
      <c r="B11" s="202" t="s">
        <v>503</v>
      </c>
      <c r="V11" s="213"/>
      <c r="Z11" s="236" t="s">
        <v>9</v>
      </c>
      <c r="AA11" t="s">
        <v>432</v>
      </c>
      <c r="AB11" s="7" t="s">
        <v>321</v>
      </c>
      <c r="AC11" s="7"/>
      <c r="AD11" s="7"/>
      <c r="AE11" s="7"/>
      <c r="AF11" s="7"/>
      <c r="AK11" s="116"/>
    </row>
    <row r="12" spans="1:37" x14ac:dyDescent="0.25">
      <c r="A12" s="129" t="s">
        <v>150</v>
      </c>
      <c r="B12" s="148" t="s">
        <v>517</v>
      </c>
      <c r="Z12" s="236" t="s">
        <v>9</v>
      </c>
      <c r="AA12" t="s">
        <v>432</v>
      </c>
      <c r="AB12" s="7" t="s">
        <v>322</v>
      </c>
      <c r="AK12" s="116"/>
    </row>
    <row r="13" spans="1:37" x14ac:dyDescent="0.25">
      <c r="A13" s="129" t="s">
        <v>151</v>
      </c>
      <c r="B13" s="148"/>
      <c r="E13" s="1"/>
      <c r="F13" s="1"/>
      <c r="Z13" s="115"/>
      <c r="AB13" s="245" t="s">
        <v>461</v>
      </c>
      <c r="AK13" s="116"/>
    </row>
    <row r="14" spans="1:37" ht="16.5" thickBot="1" x14ac:dyDescent="0.3">
      <c r="A14" s="129" t="s">
        <v>152</v>
      </c>
      <c r="B14" s="148" t="s">
        <v>504</v>
      </c>
      <c r="E14" s="1"/>
      <c r="F14" s="1"/>
      <c r="V14" s="71" t="s">
        <v>177</v>
      </c>
      <c r="W14" s="206"/>
      <c r="Z14" s="115"/>
      <c r="AK14" s="116"/>
    </row>
    <row r="15" spans="1:37" x14ac:dyDescent="0.25">
      <c r="A15" s="130" t="s">
        <v>176</v>
      </c>
      <c r="B15" s="201"/>
      <c r="E15" s="1"/>
      <c r="F15" s="1"/>
      <c r="V15" s="123" t="s">
        <v>432</v>
      </c>
      <c r="W15" s="214">
        <v>41000</v>
      </c>
      <c r="Z15" s="115"/>
      <c r="AA15" s="66" t="s">
        <v>450</v>
      </c>
      <c r="AB15" s="7"/>
      <c r="AC15" s="7"/>
      <c r="AD15" s="7"/>
      <c r="AE15" s="7"/>
      <c r="AK15" s="116"/>
    </row>
    <row r="16" spans="1:37" x14ac:dyDescent="0.25">
      <c r="A16" s="129"/>
      <c r="V16" s="115" t="s">
        <v>433</v>
      </c>
      <c r="W16" s="215">
        <v>42000</v>
      </c>
      <c r="Z16" s="238" t="s">
        <v>9</v>
      </c>
      <c r="AA16" s="10" t="s">
        <v>451</v>
      </c>
      <c r="AB16" s="10" t="s">
        <v>307</v>
      </c>
      <c r="AC16" s="7"/>
      <c r="AD16" s="7"/>
      <c r="AE16" s="7"/>
      <c r="AK16" s="116"/>
    </row>
    <row r="17" spans="1:37" x14ac:dyDescent="0.25">
      <c r="A17" s="128" t="s">
        <v>267</v>
      </c>
      <c r="B17" s="202"/>
      <c r="E17" s="1"/>
      <c r="F17" s="1"/>
      <c r="V17" s="115" t="s">
        <v>438</v>
      </c>
      <c r="W17" s="215">
        <v>43000</v>
      </c>
      <c r="Z17" s="238" t="s">
        <v>9</v>
      </c>
      <c r="AA17" s="10" t="s">
        <v>451</v>
      </c>
      <c r="AB17" s="10" t="s">
        <v>308</v>
      </c>
      <c r="AC17" s="7"/>
      <c r="AD17" s="7"/>
      <c r="AE17" s="7"/>
      <c r="AK17" s="116"/>
    </row>
    <row r="18" spans="1:37" x14ac:dyDescent="0.25">
      <c r="A18" s="129" t="s">
        <v>268</v>
      </c>
      <c r="B18" s="148"/>
      <c r="V18" s="115" t="s">
        <v>439</v>
      </c>
      <c r="W18" s="215">
        <v>44000</v>
      </c>
      <c r="Z18" s="238" t="s">
        <v>9</v>
      </c>
      <c r="AA18" s="10" t="s">
        <v>451</v>
      </c>
      <c r="AB18" s="10" t="s">
        <v>309</v>
      </c>
      <c r="AC18" s="7"/>
      <c r="AD18" s="7"/>
      <c r="AE18" s="7"/>
      <c r="AK18" s="116"/>
    </row>
    <row r="19" spans="1:37" x14ac:dyDescent="0.25">
      <c r="A19" s="129" t="s">
        <v>269</v>
      </c>
      <c r="B19" s="148"/>
      <c r="V19" s="115" t="s">
        <v>386</v>
      </c>
      <c r="W19" s="215">
        <v>45000</v>
      </c>
      <c r="Z19" s="238" t="s">
        <v>9</v>
      </c>
      <c r="AA19" s="10" t="s">
        <v>451</v>
      </c>
      <c r="AB19" s="10" t="s">
        <v>310</v>
      </c>
      <c r="AC19" s="7"/>
      <c r="AD19" s="7"/>
      <c r="AE19" s="7"/>
      <c r="AK19" s="116"/>
    </row>
    <row r="20" spans="1:37" x14ac:dyDescent="0.25">
      <c r="A20" s="129" t="s">
        <v>270</v>
      </c>
      <c r="B20" s="148"/>
      <c r="V20" s="115" t="s">
        <v>387</v>
      </c>
      <c r="W20" s="215">
        <v>46000</v>
      </c>
      <c r="Z20" s="238" t="s">
        <v>9</v>
      </c>
      <c r="AA20" s="10" t="s">
        <v>451</v>
      </c>
      <c r="AB20" s="10" t="s">
        <v>304</v>
      </c>
      <c r="AC20" s="7"/>
      <c r="AD20" s="7"/>
      <c r="AE20" s="7"/>
      <c r="AK20" s="116"/>
    </row>
    <row r="21" spans="1:37" x14ac:dyDescent="0.25">
      <c r="A21" s="130" t="s">
        <v>271</v>
      </c>
      <c r="B21" s="201"/>
      <c r="V21" s="115" t="s">
        <v>440</v>
      </c>
      <c r="W21" s="215">
        <v>47000</v>
      </c>
      <c r="Z21" s="238" t="s">
        <v>9</v>
      </c>
      <c r="AA21" s="10" t="s">
        <v>451</v>
      </c>
      <c r="AB21" s="143" t="s">
        <v>311</v>
      </c>
      <c r="AC21" s="7"/>
      <c r="AD21" s="7"/>
      <c r="AE21" s="7"/>
      <c r="AK21" s="116"/>
    </row>
    <row r="22" spans="1:37" x14ac:dyDescent="0.25">
      <c r="V22" s="115" t="s">
        <v>435</v>
      </c>
      <c r="W22" s="215">
        <v>48000</v>
      </c>
      <c r="Z22" s="238" t="s">
        <v>9</v>
      </c>
      <c r="AA22" s="10" t="s">
        <v>451</v>
      </c>
      <c r="AB22" s="10" t="s">
        <v>312</v>
      </c>
      <c r="AC22" s="7"/>
      <c r="AD22" s="7"/>
      <c r="AE22" s="7"/>
      <c r="AK22" s="116"/>
    </row>
    <row r="23" spans="1:37" ht="15.75" thickBot="1" x14ac:dyDescent="0.3">
      <c r="A23" s="273" t="s">
        <v>148</v>
      </c>
      <c r="B23" s="273"/>
      <c r="C23" s="273"/>
      <c r="D23" s="147"/>
      <c r="V23" s="119"/>
      <c r="W23" s="216"/>
      <c r="Z23" s="238" t="s">
        <v>9</v>
      </c>
      <c r="AA23" s="10" t="s">
        <v>451</v>
      </c>
      <c r="AB23" s="10" t="s">
        <v>313</v>
      </c>
      <c r="AC23" s="7"/>
      <c r="AD23" s="7"/>
      <c r="AE23" s="7"/>
      <c r="AK23" s="116"/>
    </row>
    <row r="24" spans="1:37" x14ac:dyDescent="0.25">
      <c r="Z24" s="238" t="s">
        <v>9</v>
      </c>
      <c r="AA24" s="10" t="s">
        <v>451</v>
      </c>
      <c r="AB24" s="7" t="s">
        <v>314</v>
      </c>
      <c r="AC24" s="7"/>
      <c r="AD24" s="7"/>
      <c r="AE24" s="7"/>
      <c r="AK24" s="116"/>
    </row>
    <row r="25" spans="1:37" x14ac:dyDescent="0.25">
      <c r="A25" s="74" t="s">
        <v>203</v>
      </c>
      <c r="B25" s="74" t="s">
        <v>204</v>
      </c>
      <c r="C25" s="74" t="s">
        <v>205</v>
      </c>
      <c r="D25" s="26"/>
      <c r="Z25" s="238" t="s">
        <v>9</v>
      </c>
      <c r="AA25" s="10" t="s">
        <v>451</v>
      </c>
      <c r="AB25" s="143" t="s">
        <v>315</v>
      </c>
      <c r="AC25" s="7"/>
      <c r="AD25" s="7"/>
      <c r="AE25" s="7"/>
      <c r="AK25" s="116"/>
    </row>
    <row r="26" spans="1:37" x14ac:dyDescent="0.25">
      <c r="A26" s="138" t="s">
        <v>234</v>
      </c>
      <c r="B26" s="136" t="s">
        <v>59</v>
      </c>
      <c r="C26" s="141" t="s">
        <v>19</v>
      </c>
      <c r="D26" s="149"/>
      <c r="G26" s="15" t="s">
        <v>262</v>
      </c>
      <c r="H26" s="106" t="str">
        <f t="shared" ref="H26:H40" si="0">UPPER(B26)</f>
        <v>COVER SHEET</v>
      </c>
      <c r="I26" s="106"/>
      <c r="J26" s="106"/>
      <c r="K26" s="106"/>
      <c r="L26" s="106"/>
      <c r="Z26" s="115"/>
      <c r="AB26" s="245" t="s">
        <v>461</v>
      </c>
      <c r="AK26" s="116"/>
    </row>
    <row r="27" spans="1:37" x14ac:dyDescent="0.25">
      <c r="A27" s="138" t="s">
        <v>235</v>
      </c>
      <c r="B27" s="136" t="s">
        <v>60</v>
      </c>
      <c r="C27" s="141" t="s">
        <v>19</v>
      </c>
      <c r="D27" s="149"/>
      <c r="G27" s="15" t="s">
        <v>262</v>
      </c>
      <c r="H27" s="106" t="str">
        <f t="shared" si="0"/>
        <v>TENANCY LEVEL LAYOUT</v>
      </c>
      <c r="I27" s="106"/>
      <c r="J27" s="106"/>
      <c r="K27" s="106"/>
      <c r="L27" s="106"/>
      <c r="Z27" s="115"/>
      <c r="AK27" s="116"/>
    </row>
    <row r="28" spans="1:37" x14ac:dyDescent="0.25">
      <c r="A28" s="138" t="s">
        <v>236</v>
      </c>
      <c r="B28" s="137" t="s">
        <v>61</v>
      </c>
      <c r="C28" s="141" t="s">
        <v>19</v>
      </c>
      <c r="D28" s="149"/>
      <c r="G28" s="15" t="s">
        <v>262</v>
      </c>
      <c r="H28" s="106" t="str">
        <f t="shared" si="0"/>
        <v>ROOF LAYOUT</v>
      </c>
      <c r="I28" s="106"/>
      <c r="J28" s="106"/>
      <c r="K28" s="106"/>
      <c r="L28" s="106"/>
      <c r="Z28" s="115"/>
      <c r="AA28" s="66" t="s">
        <v>452</v>
      </c>
      <c r="AB28" s="143"/>
      <c r="AK28" s="116"/>
    </row>
    <row r="29" spans="1:37" x14ac:dyDescent="0.25">
      <c r="A29" s="75"/>
      <c r="B29" s="60"/>
      <c r="C29" s="76"/>
      <c r="D29" s="1"/>
      <c r="H29" s="106" t="str">
        <f t="shared" si="0"/>
        <v/>
      </c>
      <c r="I29" s="106"/>
      <c r="J29" s="106"/>
      <c r="K29" s="106"/>
      <c r="L29" s="106"/>
      <c r="Z29" s="238" t="s">
        <v>9</v>
      </c>
      <c r="AA29" s="7" t="s">
        <v>438</v>
      </c>
      <c r="AB29" s="7" t="s">
        <v>325</v>
      </c>
      <c r="AK29" s="116"/>
    </row>
    <row r="30" spans="1:37" x14ac:dyDescent="0.25">
      <c r="A30" s="75"/>
      <c r="B30" s="60"/>
      <c r="C30" s="76"/>
      <c r="D30" s="1"/>
      <c r="H30" s="106" t="str">
        <f t="shared" si="0"/>
        <v/>
      </c>
      <c r="I30" s="106"/>
      <c r="J30" s="106"/>
      <c r="K30" s="106"/>
      <c r="L30" s="106"/>
      <c r="Z30" s="238" t="s">
        <v>9</v>
      </c>
      <c r="AA30" s="7" t="s">
        <v>438</v>
      </c>
      <c r="AB30" s="7" t="s">
        <v>326</v>
      </c>
      <c r="AK30" s="116"/>
    </row>
    <row r="31" spans="1:37" x14ac:dyDescent="0.25">
      <c r="A31" s="75"/>
      <c r="B31" s="60"/>
      <c r="C31" s="76"/>
      <c r="D31" s="1"/>
      <c r="H31" s="106" t="str">
        <f t="shared" si="0"/>
        <v/>
      </c>
      <c r="I31" s="106"/>
      <c r="J31" s="106"/>
      <c r="K31" s="106"/>
      <c r="L31" s="106"/>
      <c r="Z31" s="238" t="s">
        <v>9</v>
      </c>
      <c r="AA31" s="7" t="s">
        <v>438</v>
      </c>
      <c r="AB31" s="10" t="s">
        <v>327</v>
      </c>
      <c r="AK31" s="116"/>
    </row>
    <row r="32" spans="1:37" x14ac:dyDescent="0.25">
      <c r="A32" s="75"/>
      <c r="B32" s="60"/>
      <c r="C32" s="76"/>
      <c r="D32" s="1"/>
      <c r="H32" s="106" t="str">
        <f t="shared" si="0"/>
        <v/>
      </c>
      <c r="I32" s="106"/>
      <c r="J32" s="106"/>
      <c r="K32" s="106"/>
      <c r="L32" s="106"/>
      <c r="Z32" s="238" t="s">
        <v>9</v>
      </c>
      <c r="AA32" s="7" t="s">
        <v>438</v>
      </c>
      <c r="AB32" s="7" t="s">
        <v>328</v>
      </c>
      <c r="AK32" s="116"/>
    </row>
    <row r="33" spans="1:37" x14ac:dyDescent="0.25">
      <c r="A33" s="75"/>
      <c r="B33" s="60"/>
      <c r="C33" s="76"/>
      <c r="D33" s="1"/>
      <c r="H33" s="106" t="str">
        <f t="shared" si="0"/>
        <v/>
      </c>
      <c r="I33" s="106"/>
      <c r="J33" s="106"/>
      <c r="K33" s="106"/>
      <c r="L33" s="106"/>
      <c r="Z33" s="238" t="s">
        <v>9</v>
      </c>
      <c r="AA33" s="7" t="s">
        <v>438</v>
      </c>
      <c r="AB33" s="7" t="s">
        <v>329</v>
      </c>
      <c r="AK33" s="116"/>
    </row>
    <row r="34" spans="1:37" x14ac:dyDescent="0.25">
      <c r="A34" s="75"/>
      <c r="B34" s="60"/>
      <c r="C34" s="76"/>
      <c r="D34" s="1"/>
      <c r="H34" s="106" t="str">
        <f t="shared" si="0"/>
        <v/>
      </c>
      <c r="I34" s="106"/>
      <c r="J34" s="106"/>
      <c r="K34" s="106"/>
      <c r="L34" s="106"/>
      <c r="Z34" s="238" t="s">
        <v>9</v>
      </c>
      <c r="AA34" s="7" t="s">
        <v>438</v>
      </c>
      <c r="AB34" s="10" t="s">
        <v>330</v>
      </c>
      <c r="AK34" s="116"/>
    </row>
    <row r="35" spans="1:37" x14ac:dyDescent="0.25">
      <c r="A35" s="75"/>
      <c r="B35" s="60"/>
      <c r="C35" s="76"/>
      <c r="D35" s="1"/>
      <c r="H35" s="106" t="str">
        <f t="shared" si="0"/>
        <v/>
      </c>
      <c r="I35" s="106"/>
      <c r="J35" s="106"/>
      <c r="K35" s="106"/>
      <c r="L35" s="106"/>
      <c r="Z35" s="238" t="s">
        <v>9</v>
      </c>
      <c r="AA35" s="7" t="s">
        <v>438</v>
      </c>
      <c r="AB35" s="7" t="s">
        <v>331</v>
      </c>
      <c r="AK35" s="116"/>
    </row>
    <row r="36" spans="1:37" x14ac:dyDescent="0.25">
      <c r="A36" s="75"/>
      <c r="B36" s="60"/>
      <c r="C36" s="76"/>
      <c r="D36" s="1"/>
      <c r="H36" s="106" t="str">
        <f t="shared" si="0"/>
        <v/>
      </c>
      <c r="I36" s="106"/>
      <c r="J36" s="106"/>
      <c r="K36" s="106"/>
      <c r="L36" s="106"/>
      <c r="Z36" s="238" t="s">
        <v>9</v>
      </c>
      <c r="AA36" s="7" t="s">
        <v>438</v>
      </c>
      <c r="AB36" s="7" t="s">
        <v>332</v>
      </c>
      <c r="AK36" s="116"/>
    </row>
    <row r="37" spans="1:37" x14ac:dyDescent="0.25">
      <c r="A37" s="75"/>
      <c r="B37" s="60"/>
      <c r="C37" s="76"/>
      <c r="D37" s="1"/>
      <c r="H37" s="106" t="str">
        <f t="shared" si="0"/>
        <v/>
      </c>
      <c r="I37" s="106"/>
      <c r="J37" s="106"/>
      <c r="K37" s="106"/>
      <c r="L37" s="106"/>
      <c r="Z37" s="238" t="s">
        <v>9</v>
      </c>
      <c r="AA37" s="7" t="s">
        <v>438</v>
      </c>
      <c r="AB37" s="7" t="s">
        <v>333</v>
      </c>
      <c r="AK37" s="116"/>
    </row>
    <row r="38" spans="1:37" x14ac:dyDescent="0.25">
      <c r="A38" s="75"/>
      <c r="B38" s="60"/>
      <c r="C38" s="76"/>
      <c r="D38" s="1"/>
      <c r="H38" s="106"/>
      <c r="I38" s="106"/>
      <c r="J38" s="106"/>
      <c r="K38" s="106"/>
      <c r="L38" s="106"/>
      <c r="Z38" s="238" t="s">
        <v>9</v>
      </c>
      <c r="AA38" s="7" t="s">
        <v>438</v>
      </c>
      <c r="AB38" s="7" t="s">
        <v>334</v>
      </c>
      <c r="AK38" s="116"/>
    </row>
    <row r="39" spans="1:37" x14ac:dyDescent="0.25">
      <c r="A39" s="75"/>
      <c r="B39" s="60"/>
      <c r="C39" s="76"/>
      <c r="D39" s="1"/>
      <c r="H39" s="106"/>
      <c r="I39" s="106"/>
      <c r="J39" s="106"/>
      <c r="K39" s="106"/>
      <c r="L39" s="106"/>
      <c r="Z39" s="238"/>
      <c r="AA39" s="7"/>
      <c r="AB39" s="245" t="s">
        <v>461</v>
      </c>
      <c r="AK39" s="116"/>
    </row>
    <row r="40" spans="1:37" ht="15.75" thickBot="1" x14ac:dyDescent="0.3">
      <c r="A40" s="75"/>
      <c r="B40" s="60"/>
      <c r="C40" s="76"/>
      <c r="D40" s="1"/>
      <c r="H40" s="106" t="str">
        <f t="shared" si="0"/>
        <v/>
      </c>
      <c r="I40" s="106"/>
      <c r="J40" s="106"/>
      <c r="K40" s="106"/>
      <c r="L40" s="106"/>
      <c r="Z40" s="239"/>
      <c r="AA40" s="240"/>
      <c r="AB40" s="240"/>
      <c r="AC40" s="8"/>
      <c r="AD40" s="8"/>
      <c r="AE40" s="8"/>
      <c r="AF40" s="8"/>
      <c r="AG40" s="8"/>
      <c r="AH40" s="8"/>
      <c r="AI40" s="8"/>
      <c r="AJ40" s="8"/>
      <c r="AK40" s="124"/>
    </row>
    <row r="41" spans="1:37" x14ac:dyDescent="0.25">
      <c r="Z41" s="15"/>
      <c r="AA41" s="7"/>
      <c r="AB41" s="7"/>
    </row>
    <row r="43" spans="1:37" ht="15" customHeight="1" x14ac:dyDescent="0.25">
      <c r="A43" s="274" t="str">
        <f>"Dear " &amp; IF(B11&lt;&gt;"", LEFT(B11,FIND(" ",B11)-1),"") &amp; ",
Thx very much for the information sent.
Refer to the attached fee proposal for your review and approval.
Let me know if you need  further information."</f>
        <v>Dear Xiguo,
Thx very much for the information sent.
Refer to the attached fee proposal for your review and approval.
Let me know if you need  further information.</v>
      </c>
      <c r="B43" s="274"/>
    </row>
    <row r="44" spans="1:37" x14ac:dyDescent="0.25">
      <c r="A44" s="274"/>
      <c r="B44" s="274"/>
    </row>
    <row r="45" spans="1:37" x14ac:dyDescent="0.25">
      <c r="A45" s="274"/>
      <c r="B45" s="274"/>
    </row>
    <row r="46" spans="1:37" x14ac:dyDescent="0.25">
      <c r="A46" s="274"/>
      <c r="B46" s="274"/>
    </row>
    <row r="47" spans="1:37" x14ac:dyDescent="0.25">
      <c r="A47" s="274"/>
      <c r="B47" s="274"/>
    </row>
    <row r="48" spans="1:37" x14ac:dyDescent="0.25">
      <c r="A48" s="274"/>
      <c r="B48" s="274"/>
    </row>
    <row r="49" spans="1:2" x14ac:dyDescent="0.25">
      <c r="A49" s="274"/>
      <c r="B49" s="274"/>
    </row>
  </sheetData>
  <mergeCells count="2">
    <mergeCell ref="A23:C23"/>
    <mergeCell ref="A43:B49"/>
  </mergeCells>
  <phoneticPr fontId="3" type="noConversion"/>
  <conditionalFormatting sqref="F3:F6">
    <cfRule type="cellIs" dxfId="4" priority="1" operator="equal">
      <formula>"Yes"</formula>
    </cfRule>
    <cfRule type="cellIs" dxfId="3" priority="2" operator="equal">
      <formula>"No"</formula>
    </cfRule>
  </conditionalFormatting>
  <dataValidations count="3">
    <dataValidation type="list" allowBlank="1" showInputMessage="1" showErrorMessage="1" sqref="F3:F6" xr:uid="{19527193-1C4D-4322-89EB-E10C15D6D76F}">
      <formula1>"Yes,No"</formula1>
    </dataValidation>
    <dataValidation type="list" errorStyle="information" allowBlank="1" showInputMessage="1" showErrorMessage="1" errorTitle="UNLISTED ITEM" error="PLEASE INPUT MANUALLY" sqref="B5" xr:uid="{00E2C2D4-A1E6-4EEA-9228-8962F9A13F82}">
      <formula1>$V$15:$V$22</formula1>
    </dataValidation>
    <dataValidation type="list" errorStyle="information" allowBlank="1" showInputMessage="1" showErrorMessage="1" errorTitle="UNLISTED ITEM" error="PLEASE INPUT MANUALLY" sqref="B6:B10" xr:uid="{8694C1EA-0D6F-440E-A781-290D0F88419E}">
      <formula1>$V$2:$V$11</formula1>
    </dataValidation>
  </dataValidations>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DFF3BF-4A4A-4F45-91F3-33BD4BFD06FE}">
  <dimension ref="A1:Z54"/>
  <sheetViews>
    <sheetView tabSelected="1" topLeftCell="B22" zoomScale="85" zoomScaleNormal="85" workbookViewId="0">
      <selection activeCell="R53" sqref="R53:R54"/>
    </sheetView>
  </sheetViews>
  <sheetFormatPr defaultRowHeight="15" x14ac:dyDescent="0.25"/>
  <cols>
    <col min="1" max="1" width="30" customWidth="1"/>
    <col min="2" max="19" width="12.7109375" customWidth="1"/>
    <col min="21" max="21" width="10" customWidth="1"/>
  </cols>
  <sheetData>
    <row r="1" spans="1:26" x14ac:dyDescent="0.25">
      <c r="B1" s="153"/>
      <c r="C1" s="153"/>
      <c r="D1" s="153"/>
      <c r="E1" s="153"/>
      <c r="F1" s="154"/>
      <c r="G1" s="154"/>
      <c r="H1" s="154"/>
      <c r="I1" s="154"/>
      <c r="J1" s="154"/>
      <c r="K1" s="154"/>
      <c r="L1" s="154"/>
      <c r="M1" s="154"/>
      <c r="N1" s="154"/>
      <c r="O1" s="154"/>
      <c r="P1" s="154"/>
      <c r="Q1" s="154"/>
      <c r="R1" s="154"/>
      <c r="S1" s="154"/>
    </row>
    <row r="2" spans="1:26" x14ac:dyDescent="0.25">
      <c r="B2" s="1"/>
      <c r="C2" s="1"/>
      <c r="D2" s="1"/>
      <c r="E2" s="1"/>
      <c r="H2" s="155"/>
    </row>
    <row r="3" spans="1:26" x14ac:dyDescent="0.25">
      <c r="B3" s="1"/>
      <c r="C3" s="1"/>
      <c r="D3" s="1"/>
      <c r="E3" s="1"/>
    </row>
    <row r="4" spans="1:26" x14ac:dyDescent="0.25">
      <c r="A4" s="151" t="s">
        <v>343</v>
      </c>
      <c r="B4" s="151"/>
      <c r="C4" s="151"/>
      <c r="D4" s="151"/>
      <c r="E4" s="151"/>
      <c r="F4" s="151"/>
      <c r="G4" s="151"/>
      <c r="H4" s="151"/>
      <c r="I4" s="151"/>
      <c r="J4" s="151"/>
      <c r="K4" s="151"/>
      <c r="L4" s="151"/>
      <c r="M4" s="151"/>
      <c r="N4" s="151"/>
      <c r="O4" s="151"/>
      <c r="P4" s="151"/>
      <c r="Q4" s="151"/>
      <c r="R4" s="151"/>
      <c r="S4" s="151"/>
    </row>
    <row r="5" spans="1:26" x14ac:dyDescent="0.25">
      <c r="B5" s="26" t="s">
        <v>344</v>
      </c>
      <c r="C5" s="26" t="s">
        <v>345</v>
      </c>
      <c r="D5" s="26" t="s">
        <v>346</v>
      </c>
      <c r="E5" s="26"/>
    </row>
    <row r="6" spans="1:26" x14ac:dyDescent="0.25">
      <c r="A6" t="s">
        <v>347</v>
      </c>
      <c r="B6" s="149">
        <v>10</v>
      </c>
      <c r="C6" s="156">
        <v>800</v>
      </c>
      <c r="D6" s="157">
        <f>B6*C6</f>
        <v>8000</v>
      </c>
      <c r="E6" s="152"/>
      <c r="F6" s="4" t="s">
        <v>505</v>
      </c>
    </row>
    <row r="7" spans="1:26" ht="15.75" thickBot="1" x14ac:dyDescent="0.3">
      <c r="A7" t="s">
        <v>348</v>
      </c>
      <c r="B7" s="149">
        <v>8</v>
      </c>
      <c r="C7" s="156">
        <v>1200</v>
      </c>
      <c r="D7" s="157">
        <f t="shared" ref="D7:D15" si="0">B7*C7</f>
        <v>9600</v>
      </c>
      <c r="E7" s="152"/>
      <c r="F7" t="s">
        <v>506</v>
      </c>
      <c r="G7">
        <v>15</v>
      </c>
    </row>
    <row r="8" spans="1:26" x14ac:dyDescent="0.25">
      <c r="A8" t="s">
        <v>349</v>
      </c>
      <c r="B8" s="149">
        <v>4</v>
      </c>
      <c r="C8" s="156">
        <v>350</v>
      </c>
      <c r="D8" s="157">
        <f t="shared" si="0"/>
        <v>1400</v>
      </c>
      <c r="E8" s="152"/>
      <c r="F8" s="195">
        <v>80</v>
      </c>
      <c r="G8" s="158">
        <f>$G$7*F8</f>
        <v>1200</v>
      </c>
      <c r="I8" s="195">
        <v>150</v>
      </c>
      <c r="J8" s="158">
        <f t="shared" ref="J8:J19" si="1">$G$7*I8</f>
        <v>2250</v>
      </c>
      <c r="L8" s="195">
        <v>270</v>
      </c>
      <c r="M8" s="158">
        <f t="shared" ref="M8:M19" si="2">$G$7*L8</f>
        <v>4050</v>
      </c>
      <c r="O8" s="195">
        <v>390</v>
      </c>
      <c r="P8" s="158">
        <f t="shared" ref="P8:P19" si="3">$G$7*O8</f>
        <v>5850</v>
      </c>
      <c r="R8" s="195">
        <v>510</v>
      </c>
      <c r="S8" s="158">
        <f t="shared" ref="S8:S19" si="4">$G$7*R8</f>
        <v>7650</v>
      </c>
      <c r="T8" s="249">
        <f t="shared" ref="T8:T19" si="5">S8-7000</f>
        <v>650</v>
      </c>
      <c r="U8" s="195">
        <v>630</v>
      </c>
      <c r="V8" s="158">
        <f t="shared" ref="V8:V19" si="6">$G$7*U8</f>
        <v>9450</v>
      </c>
      <c r="W8" s="249">
        <f t="shared" ref="W8:W19" si="7">V8-7000</f>
        <v>2450</v>
      </c>
      <c r="X8" s="195">
        <v>900</v>
      </c>
      <c r="Y8" s="158">
        <f t="shared" ref="Y8:Y19" si="8">$G$7*X8</f>
        <v>13500</v>
      </c>
      <c r="Z8" s="249">
        <f t="shared" ref="Z8:Z19" si="9">Y8-7000</f>
        <v>6500</v>
      </c>
    </row>
    <row r="9" spans="1:26" x14ac:dyDescent="0.25">
      <c r="A9" t="s">
        <v>350</v>
      </c>
      <c r="B9" s="149">
        <v>2</v>
      </c>
      <c r="C9" s="156">
        <v>800</v>
      </c>
      <c r="D9" s="157">
        <f t="shared" si="0"/>
        <v>1600</v>
      </c>
      <c r="E9" s="152"/>
      <c r="F9" s="196">
        <v>85</v>
      </c>
      <c r="G9" s="158">
        <f t="shared" ref="G9:G19" si="10">$G$7*F9</f>
        <v>1275</v>
      </c>
      <c r="I9" s="196">
        <v>160</v>
      </c>
      <c r="J9" s="158">
        <f t="shared" si="1"/>
        <v>2400</v>
      </c>
      <c r="L9" s="196">
        <v>280</v>
      </c>
      <c r="M9" s="158">
        <f t="shared" si="2"/>
        <v>4200</v>
      </c>
      <c r="O9" s="196">
        <v>400</v>
      </c>
      <c r="P9" s="158">
        <f t="shared" si="3"/>
        <v>6000</v>
      </c>
      <c r="R9" s="196">
        <v>520</v>
      </c>
      <c r="S9" s="158">
        <f t="shared" si="4"/>
        <v>7800</v>
      </c>
      <c r="T9" s="249">
        <f t="shared" si="5"/>
        <v>800</v>
      </c>
      <c r="U9" s="196">
        <v>640</v>
      </c>
      <c r="V9" s="158">
        <f t="shared" si="6"/>
        <v>9600</v>
      </c>
      <c r="W9" s="249">
        <f t="shared" si="7"/>
        <v>2600</v>
      </c>
      <c r="X9" s="196">
        <v>950</v>
      </c>
      <c r="Y9" s="158">
        <f t="shared" si="8"/>
        <v>14250</v>
      </c>
      <c r="Z9" s="249">
        <f t="shared" si="9"/>
        <v>7250</v>
      </c>
    </row>
    <row r="10" spans="1:26" x14ac:dyDescent="0.25">
      <c r="A10" t="s">
        <v>351</v>
      </c>
      <c r="B10" s="149">
        <v>2</v>
      </c>
      <c r="C10" s="156">
        <v>1200</v>
      </c>
      <c r="D10" s="157">
        <f t="shared" si="0"/>
        <v>2400</v>
      </c>
      <c r="E10" s="152"/>
      <c r="F10" s="197">
        <v>90</v>
      </c>
      <c r="G10" s="158">
        <f t="shared" si="10"/>
        <v>1350</v>
      </c>
      <c r="I10" s="197">
        <v>170</v>
      </c>
      <c r="J10" s="158">
        <f t="shared" si="1"/>
        <v>2550</v>
      </c>
      <c r="L10" s="197">
        <v>290</v>
      </c>
      <c r="M10" s="158">
        <f t="shared" si="2"/>
        <v>4350</v>
      </c>
      <c r="O10" s="197">
        <v>410</v>
      </c>
      <c r="P10" s="158">
        <f t="shared" si="3"/>
        <v>6150</v>
      </c>
      <c r="R10" s="197">
        <v>530</v>
      </c>
      <c r="S10" s="158">
        <f t="shared" si="4"/>
        <v>7950</v>
      </c>
      <c r="T10" s="249">
        <f t="shared" si="5"/>
        <v>950</v>
      </c>
      <c r="U10" s="197">
        <v>65</v>
      </c>
      <c r="V10" s="158">
        <f t="shared" si="6"/>
        <v>975</v>
      </c>
      <c r="W10" s="249">
        <f t="shared" si="7"/>
        <v>-6025</v>
      </c>
      <c r="X10" s="197">
        <v>1000</v>
      </c>
      <c r="Y10" s="158">
        <f t="shared" si="8"/>
        <v>15000</v>
      </c>
      <c r="Z10" s="249">
        <f t="shared" si="9"/>
        <v>8000</v>
      </c>
    </row>
    <row r="11" spans="1:26" x14ac:dyDescent="0.25">
      <c r="A11" s="160" t="s">
        <v>352</v>
      </c>
      <c r="B11" s="149">
        <v>0</v>
      </c>
      <c r="C11" s="156">
        <v>0</v>
      </c>
      <c r="D11" s="157">
        <f t="shared" si="0"/>
        <v>0</v>
      </c>
      <c r="E11" s="152"/>
      <c r="F11" s="196">
        <v>95</v>
      </c>
      <c r="G11" s="158">
        <f t="shared" si="10"/>
        <v>1425</v>
      </c>
      <c r="I11" s="196">
        <v>180</v>
      </c>
      <c r="J11" s="158">
        <f t="shared" si="1"/>
        <v>2700</v>
      </c>
      <c r="L11" s="196">
        <v>300</v>
      </c>
      <c r="M11" s="158">
        <f t="shared" si="2"/>
        <v>4500</v>
      </c>
      <c r="O11" s="196">
        <v>420</v>
      </c>
      <c r="P11" s="158">
        <f t="shared" si="3"/>
        <v>6300</v>
      </c>
      <c r="R11" s="196">
        <v>540</v>
      </c>
      <c r="S11" s="158">
        <f t="shared" si="4"/>
        <v>8100</v>
      </c>
      <c r="T11" s="249">
        <f t="shared" si="5"/>
        <v>1100</v>
      </c>
      <c r="U11" s="196">
        <v>540</v>
      </c>
      <c r="V11" s="158">
        <f t="shared" si="6"/>
        <v>8100</v>
      </c>
      <c r="W11" s="249">
        <f t="shared" si="7"/>
        <v>1100</v>
      </c>
      <c r="X11" s="196">
        <v>1100</v>
      </c>
      <c r="Y11" s="158">
        <f t="shared" si="8"/>
        <v>16500</v>
      </c>
      <c r="Z11" s="249">
        <f t="shared" si="9"/>
        <v>9500</v>
      </c>
    </row>
    <row r="12" spans="1:26" x14ac:dyDescent="0.25">
      <c r="A12" s="160" t="s">
        <v>353</v>
      </c>
      <c r="B12" s="149">
        <v>0</v>
      </c>
      <c r="C12" s="156">
        <v>0</v>
      </c>
      <c r="D12" s="157">
        <f t="shared" si="0"/>
        <v>0</v>
      </c>
      <c r="E12" s="152"/>
      <c r="F12" s="197">
        <v>100</v>
      </c>
      <c r="G12" s="158">
        <f t="shared" si="10"/>
        <v>1500</v>
      </c>
      <c r="I12" s="197">
        <v>190</v>
      </c>
      <c r="J12" s="158">
        <f t="shared" si="1"/>
        <v>2850</v>
      </c>
      <c r="L12" s="197">
        <v>310</v>
      </c>
      <c r="M12" s="158">
        <f t="shared" si="2"/>
        <v>4650</v>
      </c>
      <c r="O12" s="197">
        <v>430</v>
      </c>
      <c r="P12" s="158">
        <f t="shared" si="3"/>
        <v>6450</v>
      </c>
      <c r="R12" s="197">
        <v>550</v>
      </c>
      <c r="S12" s="158">
        <f t="shared" si="4"/>
        <v>8250</v>
      </c>
      <c r="T12" s="249">
        <f t="shared" si="5"/>
        <v>1250</v>
      </c>
      <c r="U12" s="197">
        <v>660</v>
      </c>
      <c r="V12" s="158">
        <f t="shared" si="6"/>
        <v>9900</v>
      </c>
      <c r="W12" s="249">
        <f t="shared" si="7"/>
        <v>2900</v>
      </c>
      <c r="X12" s="197">
        <v>1200</v>
      </c>
      <c r="Y12" s="158">
        <f t="shared" si="8"/>
        <v>18000</v>
      </c>
      <c r="Z12" s="249">
        <f t="shared" si="9"/>
        <v>11000</v>
      </c>
    </row>
    <row r="13" spans="1:26" x14ac:dyDescent="0.25">
      <c r="A13" s="160" t="s">
        <v>354</v>
      </c>
      <c r="B13" s="149">
        <v>0</v>
      </c>
      <c r="C13" s="156">
        <v>0</v>
      </c>
      <c r="D13" s="157">
        <f t="shared" si="0"/>
        <v>0</v>
      </c>
      <c r="E13" s="152"/>
      <c r="F13" s="196">
        <v>105</v>
      </c>
      <c r="G13" s="158">
        <f t="shared" si="10"/>
        <v>1575</v>
      </c>
      <c r="I13" s="196">
        <v>200</v>
      </c>
      <c r="J13" s="158">
        <f t="shared" si="1"/>
        <v>3000</v>
      </c>
      <c r="L13" s="196">
        <v>320</v>
      </c>
      <c r="M13" s="158">
        <f t="shared" si="2"/>
        <v>4800</v>
      </c>
      <c r="O13" s="196">
        <v>440</v>
      </c>
      <c r="P13" s="158">
        <f t="shared" si="3"/>
        <v>6600</v>
      </c>
      <c r="R13" s="196">
        <v>560</v>
      </c>
      <c r="S13" s="158">
        <f t="shared" si="4"/>
        <v>8400</v>
      </c>
      <c r="T13" s="249">
        <f t="shared" si="5"/>
        <v>1400</v>
      </c>
      <c r="U13" s="196">
        <v>670</v>
      </c>
      <c r="V13" s="158">
        <f t="shared" si="6"/>
        <v>10050</v>
      </c>
      <c r="W13" s="249">
        <f t="shared" si="7"/>
        <v>3050</v>
      </c>
      <c r="X13" s="196">
        <v>1300</v>
      </c>
      <c r="Y13" s="158">
        <f t="shared" si="8"/>
        <v>19500</v>
      </c>
      <c r="Z13" s="249">
        <f t="shared" si="9"/>
        <v>12500</v>
      </c>
    </row>
    <row r="14" spans="1:26" x14ac:dyDescent="0.25">
      <c r="A14" s="160" t="s">
        <v>355</v>
      </c>
      <c r="B14" s="149">
        <v>0</v>
      </c>
      <c r="C14" s="156">
        <v>0</v>
      </c>
      <c r="D14" s="157">
        <f t="shared" si="0"/>
        <v>0</v>
      </c>
      <c r="F14" s="197">
        <v>110</v>
      </c>
      <c r="G14" s="158">
        <f t="shared" si="10"/>
        <v>1650</v>
      </c>
      <c r="I14" s="197">
        <v>210</v>
      </c>
      <c r="J14" s="158">
        <f t="shared" si="1"/>
        <v>3150</v>
      </c>
      <c r="L14" s="197">
        <v>330</v>
      </c>
      <c r="M14" s="158">
        <f t="shared" si="2"/>
        <v>4950</v>
      </c>
      <c r="O14" s="197">
        <v>450</v>
      </c>
      <c r="P14" s="158">
        <f t="shared" si="3"/>
        <v>6750</v>
      </c>
      <c r="R14" s="197">
        <v>570</v>
      </c>
      <c r="S14" s="158">
        <f t="shared" si="4"/>
        <v>8550</v>
      </c>
      <c r="T14" s="249">
        <f t="shared" si="5"/>
        <v>1550</v>
      </c>
      <c r="U14" s="197">
        <v>680</v>
      </c>
      <c r="V14" s="158">
        <f t="shared" si="6"/>
        <v>10200</v>
      </c>
      <c r="W14" s="249">
        <f t="shared" si="7"/>
        <v>3200</v>
      </c>
      <c r="X14" s="197">
        <v>1400</v>
      </c>
      <c r="Y14" s="158">
        <f t="shared" si="8"/>
        <v>21000</v>
      </c>
      <c r="Z14" s="249">
        <f t="shared" si="9"/>
        <v>14000</v>
      </c>
    </row>
    <row r="15" spans="1:26" x14ac:dyDescent="0.25">
      <c r="A15" s="160" t="s">
        <v>356</v>
      </c>
      <c r="B15" s="149">
        <v>0</v>
      </c>
      <c r="C15" s="156">
        <v>0</v>
      </c>
      <c r="D15" s="157">
        <f t="shared" si="0"/>
        <v>0</v>
      </c>
      <c r="F15" s="196">
        <v>115</v>
      </c>
      <c r="G15" s="158">
        <f t="shared" si="10"/>
        <v>1725</v>
      </c>
      <c r="I15" s="196">
        <v>220</v>
      </c>
      <c r="J15" s="158">
        <f t="shared" si="1"/>
        <v>3300</v>
      </c>
      <c r="L15" s="196">
        <v>340</v>
      </c>
      <c r="M15" s="158">
        <f t="shared" si="2"/>
        <v>5100</v>
      </c>
      <c r="O15" s="196">
        <v>460</v>
      </c>
      <c r="P15" s="158">
        <f t="shared" si="3"/>
        <v>6900</v>
      </c>
      <c r="R15" s="196">
        <v>580</v>
      </c>
      <c r="S15" s="158">
        <f t="shared" si="4"/>
        <v>8700</v>
      </c>
      <c r="T15" s="249">
        <f t="shared" si="5"/>
        <v>1700</v>
      </c>
      <c r="U15" s="196">
        <v>690</v>
      </c>
      <c r="V15" s="158">
        <f t="shared" si="6"/>
        <v>10350</v>
      </c>
      <c r="W15" s="249">
        <f t="shared" si="7"/>
        <v>3350</v>
      </c>
      <c r="X15" s="196">
        <v>1500</v>
      </c>
      <c r="Y15" s="158">
        <f t="shared" si="8"/>
        <v>22500</v>
      </c>
      <c r="Z15" s="249">
        <f t="shared" si="9"/>
        <v>15500</v>
      </c>
    </row>
    <row r="16" spans="1:26" ht="15.75" thickBot="1" x14ac:dyDescent="0.3">
      <c r="F16" s="197">
        <v>120</v>
      </c>
      <c r="G16" s="158">
        <f t="shared" si="10"/>
        <v>1800</v>
      </c>
      <c r="I16" s="197">
        <v>230</v>
      </c>
      <c r="J16" s="158">
        <f t="shared" si="1"/>
        <v>3450</v>
      </c>
      <c r="L16" s="197">
        <v>350</v>
      </c>
      <c r="M16" s="158">
        <f t="shared" si="2"/>
        <v>5250</v>
      </c>
      <c r="O16" s="197">
        <v>470</v>
      </c>
      <c r="P16" s="158">
        <f t="shared" si="3"/>
        <v>7050</v>
      </c>
      <c r="R16" s="197">
        <v>590</v>
      </c>
      <c r="S16" s="158">
        <f t="shared" si="4"/>
        <v>8850</v>
      </c>
      <c r="T16" s="249">
        <f t="shared" si="5"/>
        <v>1850</v>
      </c>
      <c r="U16" s="197">
        <v>700</v>
      </c>
      <c r="V16" s="158">
        <f t="shared" si="6"/>
        <v>10500</v>
      </c>
      <c r="W16" s="249">
        <f t="shared" si="7"/>
        <v>3500</v>
      </c>
      <c r="X16" s="197">
        <v>1600</v>
      </c>
      <c r="Y16" s="158">
        <f t="shared" si="8"/>
        <v>24000</v>
      </c>
      <c r="Z16" s="249">
        <f t="shared" si="9"/>
        <v>17000</v>
      </c>
    </row>
    <row r="17" spans="1:26" ht="15.75" thickBot="1" x14ac:dyDescent="0.3">
      <c r="A17" s="161"/>
      <c r="B17" s="162"/>
      <c r="C17" s="162"/>
      <c r="D17" s="163">
        <f>SUM(D6:D16)</f>
        <v>23000</v>
      </c>
      <c r="F17" s="196">
        <v>125</v>
      </c>
      <c r="G17" s="158">
        <f t="shared" si="10"/>
        <v>1875</v>
      </c>
      <c r="I17" s="196">
        <v>240</v>
      </c>
      <c r="J17" s="158">
        <f t="shared" si="1"/>
        <v>3600</v>
      </c>
      <c r="L17" s="196">
        <v>360</v>
      </c>
      <c r="M17" s="158">
        <f t="shared" si="2"/>
        <v>5400</v>
      </c>
      <c r="O17" s="196">
        <v>480</v>
      </c>
      <c r="P17" s="158">
        <f t="shared" si="3"/>
        <v>7200</v>
      </c>
      <c r="R17" s="196">
        <v>600</v>
      </c>
      <c r="S17" s="158">
        <f t="shared" si="4"/>
        <v>9000</v>
      </c>
      <c r="T17" s="249">
        <f t="shared" si="5"/>
        <v>2000</v>
      </c>
      <c r="U17" s="196">
        <v>750</v>
      </c>
      <c r="V17" s="158">
        <f t="shared" si="6"/>
        <v>11250</v>
      </c>
      <c r="W17" s="249">
        <f t="shared" si="7"/>
        <v>4250</v>
      </c>
      <c r="X17" s="196">
        <v>1700</v>
      </c>
      <c r="Y17" s="158">
        <f t="shared" si="8"/>
        <v>25500</v>
      </c>
      <c r="Z17" s="249">
        <f t="shared" si="9"/>
        <v>18500</v>
      </c>
    </row>
    <row r="18" spans="1:26" x14ac:dyDescent="0.25">
      <c r="F18" s="197">
        <v>130</v>
      </c>
      <c r="G18" s="158">
        <f t="shared" si="10"/>
        <v>1950</v>
      </c>
      <c r="I18" s="197">
        <v>250</v>
      </c>
      <c r="J18" s="158">
        <f t="shared" si="1"/>
        <v>3750</v>
      </c>
      <c r="L18" s="197">
        <v>370</v>
      </c>
      <c r="M18" s="158">
        <f t="shared" si="2"/>
        <v>5550</v>
      </c>
      <c r="O18" s="197">
        <v>490</v>
      </c>
      <c r="P18" s="158">
        <f t="shared" si="3"/>
        <v>7350</v>
      </c>
      <c r="Q18" s="249">
        <f>P18-7000</f>
        <v>350</v>
      </c>
      <c r="R18" s="197">
        <v>610</v>
      </c>
      <c r="S18" s="158">
        <f t="shared" si="4"/>
        <v>9150</v>
      </c>
      <c r="T18" s="249">
        <f t="shared" si="5"/>
        <v>2150</v>
      </c>
      <c r="U18" s="197">
        <v>800</v>
      </c>
      <c r="V18" s="158">
        <f t="shared" si="6"/>
        <v>12000</v>
      </c>
      <c r="W18" s="249">
        <f t="shared" si="7"/>
        <v>5000</v>
      </c>
      <c r="X18" s="197">
        <v>1800</v>
      </c>
      <c r="Y18" s="158">
        <f t="shared" si="8"/>
        <v>27000</v>
      </c>
      <c r="Z18" s="249">
        <f t="shared" si="9"/>
        <v>20000</v>
      </c>
    </row>
    <row r="19" spans="1:26" ht="15.75" thickBot="1" x14ac:dyDescent="0.3">
      <c r="F19" s="198">
        <v>140</v>
      </c>
      <c r="G19" s="158">
        <f t="shared" si="10"/>
        <v>2100</v>
      </c>
      <c r="I19" s="198">
        <v>260</v>
      </c>
      <c r="J19" s="158">
        <f t="shared" si="1"/>
        <v>3900</v>
      </c>
      <c r="L19" s="198">
        <v>380</v>
      </c>
      <c r="M19" s="158">
        <f t="shared" si="2"/>
        <v>5700</v>
      </c>
      <c r="O19" s="198">
        <v>500</v>
      </c>
      <c r="P19" s="158">
        <f t="shared" si="3"/>
        <v>7500</v>
      </c>
      <c r="Q19" s="249">
        <f>P19-7000</f>
        <v>500</v>
      </c>
      <c r="R19" s="198">
        <v>620</v>
      </c>
      <c r="S19" s="158">
        <f t="shared" si="4"/>
        <v>9300</v>
      </c>
      <c r="T19" s="249">
        <f t="shared" si="5"/>
        <v>2300</v>
      </c>
      <c r="U19" s="198">
        <v>850</v>
      </c>
      <c r="V19" s="158">
        <f t="shared" si="6"/>
        <v>12750</v>
      </c>
      <c r="W19" s="249">
        <f t="shared" si="7"/>
        <v>5750</v>
      </c>
      <c r="X19" s="198">
        <v>1900</v>
      </c>
      <c r="Y19" s="158">
        <f t="shared" si="8"/>
        <v>28500</v>
      </c>
      <c r="Z19" s="249">
        <f t="shared" si="9"/>
        <v>21500</v>
      </c>
    </row>
    <row r="20" spans="1:26" x14ac:dyDescent="0.25">
      <c r="A20" s="151" t="s">
        <v>357</v>
      </c>
      <c r="B20" s="151"/>
      <c r="C20" s="151"/>
      <c r="D20" s="151"/>
      <c r="E20" s="151"/>
      <c r="F20" s="151"/>
      <c r="G20" s="151"/>
      <c r="H20" s="151"/>
      <c r="I20" s="151"/>
      <c r="J20" s="151"/>
      <c r="K20" s="151"/>
      <c r="L20" s="151"/>
      <c r="M20" s="151"/>
      <c r="N20" s="151"/>
      <c r="O20" s="151"/>
      <c r="P20" s="151"/>
      <c r="Q20" s="151"/>
      <c r="R20" s="151"/>
      <c r="S20" s="151"/>
    </row>
    <row r="21" spans="1:26" ht="16.899999999999999" customHeight="1" thickBot="1" x14ac:dyDescent="0.3">
      <c r="A21" s="164" t="s">
        <v>358</v>
      </c>
      <c r="B21" s="165" t="s">
        <v>359</v>
      </c>
      <c r="C21" s="165" t="s">
        <v>360</v>
      </c>
      <c r="D21" s="165" t="s">
        <v>361</v>
      </c>
      <c r="E21" s="26" t="s">
        <v>362</v>
      </c>
      <c r="F21" s="165" t="s">
        <v>145</v>
      </c>
      <c r="G21" s="165"/>
      <c r="H21" s="166" t="s">
        <v>363</v>
      </c>
      <c r="I21" s="166"/>
      <c r="J21" s="167" t="s">
        <v>145</v>
      </c>
      <c r="M21" s="167"/>
      <c r="N21" s="4" t="s">
        <v>364</v>
      </c>
    </row>
    <row r="22" spans="1:26" x14ac:dyDescent="0.25">
      <c r="A22" s="168" t="s">
        <v>365</v>
      </c>
      <c r="B22" s="169">
        <v>0</v>
      </c>
      <c r="C22" s="169">
        <f>7.5*6</f>
        <v>45</v>
      </c>
      <c r="D22" s="169">
        <f>7.5*2</f>
        <v>15</v>
      </c>
      <c r="E22" s="169">
        <v>0</v>
      </c>
      <c r="F22" s="170">
        <f>SUM(B22:E22)</f>
        <v>60</v>
      </c>
      <c r="G22" s="170"/>
      <c r="H22" s="146" t="s">
        <v>366</v>
      </c>
      <c r="I22" s="171"/>
      <c r="J22" s="172">
        <f>750*2</f>
        <v>1500</v>
      </c>
      <c r="N22" s="123"/>
      <c r="O22" s="173" t="s">
        <v>367</v>
      </c>
      <c r="P22" s="173" t="s">
        <v>368</v>
      </c>
      <c r="Q22" s="173"/>
      <c r="R22" s="173" t="s">
        <v>369</v>
      </c>
      <c r="S22" s="174"/>
      <c r="U22" s="175"/>
      <c r="V22" s="96"/>
      <c r="W22" s="175"/>
      <c r="X22" s="96"/>
    </row>
    <row r="23" spans="1:26" x14ac:dyDescent="0.25">
      <c r="A23" s="176" t="s">
        <v>347</v>
      </c>
      <c r="B23" s="177">
        <f>7.5*4</f>
        <v>30</v>
      </c>
      <c r="C23" s="177">
        <f>7.5*2</f>
        <v>15</v>
      </c>
      <c r="D23" s="177">
        <f>7.5*1</f>
        <v>7.5</v>
      </c>
      <c r="E23" s="177">
        <v>0</v>
      </c>
      <c r="F23" s="178">
        <f t="shared" ref="F23:F29" si="11">SUM(B23:E23)</f>
        <v>52.5</v>
      </c>
      <c r="G23" s="178"/>
      <c r="H23" s="140" t="s">
        <v>370</v>
      </c>
      <c r="J23" s="179">
        <v>2000</v>
      </c>
      <c r="N23" s="115"/>
      <c r="O23" s="180" t="s">
        <v>359</v>
      </c>
      <c r="P23" s="159">
        <v>80</v>
      </c>
      <c r="Q23" s="17" t="s">
        <v>371</v>
      </c>
      <c r="R23" s="94">
        <f>P23*7.5</f>
        <v>600</v>
      </c>
      <c r="S23" s="116" t="s">
        <v>372</v>
      </c>
      <c r="U23" s="175"/>
      <c r="V23" s="96"/>
      <c r="W23" s="175"/>
      <c r="X23" s="96"/>
    </row>
    <row r="24" spans="1:26" x14ac:dyDescent="0.25">
      <c r="A24" s="176" t="s">
        <v>348</v>
      </c>
      <c r="B24" s="177">
        <v>0</v>
      </c>
      <c r="C24" s="177">
        <v>0</v>
      </c>
      <c r="D24" s="177">
        <v>0</v>
      </c>
      <c r="E24" s="177">
        <f>7.5*4</f>
        <v>30</v>
      </c>
      <c r="F24" s="178">
        <f t="shared" si="11"/>
        <v>30</v>
      </c>
      <c r="G24" s="178"/>
      <c r="H24" s="140" t="s">
        <v>373</v>
      </c>
      <c r="J24" s="181">
        <v>200</v>
      </c>
      <c r="N24" s="115"/>
      <c r="O24" s="15" t="s">
        <v>360</v>
      </c>
      <c r="P24" s="159">
        <v>120</v>
      </c>
      <c r="Q24" s="17" t="s">
        <v>371</v>
      </c>
      <c r="R24" s="94">
        <f t="shared" ref="R24:R26" si="12">P24*7.5</f>
        <v>900</v>
      </c>
      <c r="S24" s="116" t="s">
        <v>372</v>
      </c>
      <c r="U24" s="175"/>
      <c r="V24" s="96"/>
      <c r="W24" s="175"/>
      <c r="X24" s="96"/>
    </row>
    <row r="25" spans="1:26" x14ac:dyDescent="0.25">
      <c r="A25" s="176" t="s">
        <v>374</v>
      </c>
      <c r="B25" s="177">
        <v>0</v>
      </c>
      <c r="C25" s="177">
        <f>7.5*2</f>
        <v>15</v>
      </c>
      <c r="D25" s="177">
        <f>7.5*2</f>
        <v>15</v>
      </c>
      <c r="E25" s="177">
        <v>0</v>
      </c>
      <c r="F25" s="178">
        <f t="shared" si="11"/>
        <v>30</v>
      </c>
      <c r="G25" s="178"/>
      <c r="J25" s="182"/>
      <c r="N25" s="115"/>
      <c r="O25" s="15" t="s">
        <v>361</v>
      </c>
      <c r="P25" s="159">
        <v>200</v>
      </c>
      <c r="Q25" s="17" t="s">
        <v>371</v>
      </c>
      <c r="R25" s="94">
        <f t="shared" si="12"/>
        <v>1500</v>
      </c>
      <c r="S25" s="116" t="s">
        <v>372</v>
      </c>
      <c r="V25" s="96"/>
      <c r="W25" s="175"/>
      <c r="X25" s="96"/>
    </row>
    <row r="26" spans="1:26" x14ac:dyDescent="0.25">
      <c r="A26" s="176" t="s">
        <v>349</v>
      </c>
      <c r="B26" s="177">
        <v>0</v>
      </c>
      <c r="C26" s="177">
        <v>0</v>
      </c>
      <c r="D26" s="177">
        <f>7.5*2</f>
        <v>15</v>
      </c>
      <c r="E26" s="177">
        <v>0</v>
      </c>
      <c r="F26" s="178">
        <f t="shared" si="11"/>
        <v>15</v>
      </c>
      <c r="G26" s="178"/>
      <c r="J26" s="183"/>
      <c r="N26" s="115"/>
      <c r="O26" s="15" t="s">
        <v>362</v>
      </c>
      <c r="P26" s="159">
        <v>150</v>
      </c>
      <c r="Q26" s="17" t="s">
        <v>371</v>
      </c>
      <c r="R26" s="94">
        <f t="shared" si="12"/>
        <v>1125</v>
      </c>
      <c r="S26" s="116" t="s">
        <v>372</v>
      </c>
      <c r="V26" s="96"/>
      <c r="W26" s="175"/>
      <c r="X26" s="96"/>
    </row>
    <row r="27" spans="1:26" x14ac:dyDescent="0.25">
      <c r="A27" s="176" t="s">
        <v>350</v>
      </c>
      <c r="B27" s="177">
        <v>0</v>
      </c>
      <c r="C27" s="177">
        <v>0</v>
      </c>
      <c r="D27" s="177">
        <f>7.5*1</f>
        <v>7.5</v>
      </c>
      <c r="E27" s="177">
        <v>0</v>
      </c>
      <c r="F27" s="178">
        <f t="shared" si="11"/>
        <v>7.5</v>
      </c>
      <c r="G27" s="178"/>
      <c r="J27" s="184"/>
      <c r="N27" s="115"/>
      <c r="S27" s="116"/>
    </row>
    <row r="28" spans="1:26" ht="15.75" thickBot="1" x14ac:dyDescent="0.3">
      <c r="A28" s="176" t="s">
        <v>351</v>
      </c>
      <c r="B28" s="177">
        <v>0</v>
      </c>
      <c r="C28" s="177">
        <v>0</v>
      </c>
      <c r="D28" s="177">
        <f>7.5*1</f>
        <v>7.5</v>
      </c>
      <c r="E28" s="177">
        <v>0</v>
      </c>
      <c r="F28" s="178">
        <f t="shared" si="11"/>
        <v>7.5</v>
      </c>
      <c r="G28" s="178"/>
      <c r="J28" s="182"/>
      <c r="N28" s="119"/>
      <c r="O28" s="8"/>
      <c r="P28" s="8"/>
      <c r="Q28" s="8"/>
      <c r="R28" s="8"/>
      <c r="S28" s="124"/>
    </row>
    <row r="29" spans="1:26" x14ac:dyDescent="0.25">
      <c r="A29" s="176" t="s">
        <v>352</v>
      </c>
      <c r="B29" s="177">
        <v>0</v>
      </c>
      <c r="C29" s="177">
        <v>0</v>
      </c>
      <c r="D29" s="177">
        <v>0</v>
      </c>
      <c r="E29" s="177">
        <v>0</v>
      </c>
      <c r="F29" s="178">
        <f t="shared" si="11"/>
        <v>0</v>
      </c>
      <c r="G29" s="178"/>
      <c r="J29" s="182"/>
    </row>
    <row r="30" spans="1:26" ht="13.9" customHeight="1" x14ac:dyDescent="0.25">
      <c r="A30" s="176" t="s">
        <v>353</v>
      </c>
      <c r="B30" s="178"/>
      <c r="C30" s="178"/>
      <c r="D30" s="178"/>
      <c r="E30" s="178"/>
      <c r="F30" s="178"/>
      <c r="G30" s="178"/>
      <c r="J30" s="182"/>
    </row>
    <row r="31" spans="1:26" ht="13.9" customHeight="1" x14ac:dyDescent="0.25">
      <c r="A31" s="185"/>
      <c r="B31" s="186">
        <f>SUM(B22:B30)</f>
        <v>30</v>
      </c>
      <c r="C31" s="186">
        <f t="shared" ref="C31:E31" si="13">SUM(C22:C30)</f>
        <v>75</v>
      </c>
      <c r="D31" s="186">
        <f t="shared" si="13"/>
        <v>67.5</v>
      </c>
      <c r="E31" s="186">
        <f t="shared" si="13"/>
        <v>30</v>
      </c>
      <c r="F31" s="186">
        <f>SUM(B31:E31)</f>
        <v>202.5</v>
      </c>
      <c r="G31" s="186"/>
      <c r="J31" s="182"/>
    </row>
    <row r="32" spans="1:26" ht="15.75" thickBot="1" x14ac:dyDescent="0.3">
      <c r="A32" s="187"/>
      <c r="B32" s="188">
        <f>B31*$P$23</f>
        <v>2400</v>
      </c>
      <c r="C32" s="188">
        <f>C31*$P$24</f>
        <v>9000</v>
      </c>
      <c r="D32" s="188">
        <f>D31*$P$25</f>
        <v>13500</v>
      </c>
      <c r="E32" s="188">
        <f>E31*$P$26</f>
        <v>4500</v>
      </c>
      <c r="F32" s="188">
        <f>SUM(B32:E32)</f>
        <v>29400</v>
      </c>
      <c r="G32" s="188"/>
      <c r="H32" s="2"/>
      <c r="I32" s="2"/>
      <c r="J32" s="189">
        <f>SUM(J22:J30)</f>
        <v>3700</v>
      </c>
    </row>
    <row r="33" spans="1:19" ht="15.75" customHeight="1" thickBot="1" x14ac:dyDescent="0.3">
      <c r="A33" s="190"/>
      <c r="B33" s="191"/>
      <c r="C33" s="191"/>
      <c r="D33" s="191"/>
      <c r="E33" s="191"/>
      <c r="F33" s="191"/>
      <c r="G33" s="191"/>
      <c r="I33" s="191"/>
      <c r="O33" s="280" t="s">
        <v>507</v>
      </c>
      <c r="P33" s="275" t="s">
        <v>528</v>
      </c>
      <c r="Q33" s="283" t="s">
        <v>529</v>
      </c>
      <c r="R33" s="275" t="s">
        <v>530</v>
      </c>
      <c r="S33" s="275" t="s">
        <v>510</v>
      </c>
    </row>
    <row r="34" spans="1:19" ht="15.75" customHeight="1" thickBot="1" x14ac:dyDescent="0.3">
      <c r="A34" s="161"/>
      <c r="B34" s="162"/>
      <c r="C34" s="162"/>
      <c r="D34" s="162"/>
      <c r="E34" s="192" t="s">
        <v>375</v>
      </c>
      <c r="F34" s="193">
        <f>SUM(F32,J32)</f>
        <v>33100</v>
      </c>
      <c r="G34" s="194"/>
      <c r="O34" s="281"/>
      <c r="P34" s="276"/>
      <c r="Q34" s="284"/>
      <c r="R34" s="276"/>
      <c r="S34" s="276"/>
    </row>
    <row r="35" spans="1:19" ht="15.75" customHeight="1" thickBot="1" x14ac:dyDescent="0.3">
      <c r="O35" s="282"/>
      <c r="P35" s="277"/>
      <c r="Q35" s="285"/>
      <c r="R35" s="277"/>
      <c r="S35" s="277"/>
    </row>
    <row r="36" spans="1:19" ht="15.75" thickBot="1" x14ac:dyDescent="0.3">
      <c r="O36" s="250" t="s">
        <v>511</v>
      </c>
      <c r="P36" s="251">
        <v>3000</v>
      </c>
      <c r="Q36" s="251">
        <v>3000</v>
      </c>
      <c r="R36" s="251">
        <v>1000</v>
      </c>
      <c r="S36" s="252">
        <f>SUM(P36:R36)</f>
        <v>7000</v>
      </c>
    </row>
    <row r="37" spans="1:19" ht="15.75" thickBot="1" x14ac:dyDescent="0.3">
      <c r="M37" t="s">
        <v>531</v>
      </c>
      <c r="O37" s="250" t="s">
        <v>512</v>
      </c>
      <c r="P37" s="251">
        <v>3000</v>
      </c>
      <c r="Q37" s="251">
        <v>3000</v>
      </c>
      <c r="R37" s="251">
        <v>1000</v>
      </c>
      <c r="S37" s="252">
        <f t="shared" ref="S37:S40" si="14">SUM(P37:R37)</f>
        <v>7000</v>
      </c>
    </row>
    <row r="38" spans="1:19" ht="15.75" thickBot="1" x14ac:dyDescent="0.3">
      <c r="O38" s="250" t="s">
        <v>513</v>
      </c>
      <c r="P38" s="251">
        <v>3000</v>
      </c>
      <c r="Q38" s="251">
        <v>3000</v>
      </c>
      <c r="R38" s="251">
        <v>1000</v>
      </c>
      <c r="S38" s="252">
        <f t="shared" si="14"/>
        <v>7000</v>
      </c>
    </row>
    <row r="39" spans="1:19" ht="15.75" thickBot="1" x14ac:dyDescent="0.3">
      <c r="O39" s="250" t="s">
        <v>436</v>
      </c>
      <c r="P39" s="251">
        <v>2500</v>
      </c>
      <c r="Q39" s="251">
        <v>2500</v>
      </c>
      <c r="R39" s="251">
        <v>1000</v>
      </c>
      <c r="S39" s="252">
        <f t="shared" si="14"/>
        <v>6000</v>
      </c>
    </row>
    <row r="40" spans="1:19" ht="26.25" thickBot="1" x14ac:dyDescent="0.3">
      <c r="O40" s="250" t="s">
        <v>514</v>
      </c>
      <c r="P40" s="252">
        <f>SUM(P36:P39)</f>
        <v>11500</v>
      </c>
      <c r="Q40" s="252">
        <f>SUM(Q36:Q39)</f>
        <v>11500</v>
      </c>
      <c r="R40" s="252">
        <f>SUM(R36:R39)</f>
        <v>4000</v>
      </c>
      <c r="S40" s="252">
        <f t="shared" si="14"/>
        <v>27000</v>
      </c>
    </row>
    <row r="41" spans="1:19" ht="15.75" customHeight="1" thickBot="1" x14ac:dyDescent="0.3">
      <c r="O41" s="278" t="s">
        <v>515</v>
      </c>
      <c r="P41" s="279"/>
      <c r="Q41" s="279"/>
      <c r="R41" s="252"/>
      <c r="S41" s="252">
        <f>S40*0.1</f>
        <v>2700</v>
      </c>
    </row>
    <row r="42" spans="1:19" ht="15.75" customHeight="1" thickBot="1" x14ac:dyDescent="0.3">
      <c r="O42" s="278" t="s">
        <v>516</v>
      </c>
      <c r="P42" s="279"/>
      <c r="Q42" s="279"/>
      <c r="R42" s="252"/>
      <c r="S42" s="252">
        <f>SUM(S40:S41)</f>
        <v>29700</v>
      </c>
    </row>
    <row r="44" spans="1:19" ht="15.75" thickBot="1" x14ac:dyDescent="0.3"/>
    <row r="45" spans="1:19" x14ac:dyDescent="0.25">
      <c r="O45" s="280" t="s">
        <v>507</v>
      </c>
      <c r="P45" s="275" t="s">
        <v>508</v>
      </c>
      <c r="Q45" s="283" t="s">
        <v>509</v>
      </c>
      <c r="R45" s="275" t="s">
        <v>510</v>
      </c>
      <c r="S45" s="275"/>
    </row>
    <row r="46" spans="1:19" x14ac:dyDescent="0.25">
      <c r="O46" s="281"/>
      <c r="P46" s="276"/>
      <c r="Q46" s="284"/>
      <c r="R46" s="276"/>
      <c r="S46" s="276"/>
    </row>
    <row r="47" spans="1:19" ht="15.75" thickBot="1" x14ac:dyDescent="0.3">
      <c r="O47" s="282"/>
      <c r="P47" s="277"/>
      <c r="Q47" s="285"/>
      <c r="R47" s="277"/>
      <c r="S47" s="277"/>
    </row>
    <row r="48" spans="1:19" ht="15.75" thickBot="1" x14ac:dyDescent="0.3">
      <c r="O48" s="250" t="s">
        <v>511</v>
      </c>
      <c r="P48" s="251">
        <v>4200</v>
      </c>
      <c r="Q48" s="251">
        <v>4200</v>
      </c>
      <c r="R48" s="252">
        <f>SUM(P48:Q48)</f>
        <v>8400</v>
      </c>
      <c r="S48" s="252"/>
    </row>
    <row r="49" spans="13:19" ht="15.75" thickBot="1" x14ac:dyDescent="0.3">
      <c r="O49" s="250" t="s">
        <v>512</v>
      </c>
      <c r="P49" s="251">
        <v>4200</v>
      </c>
      <c r="Q49" s="251">
        <v>4200</v>
      </c>
      <c r="R49" s="252">
        <f t="shared" ref="R49:R51" si="15">SUM(P49:Q49)</f>
        <v>8400</v>
      </c>
      <c r="S49" s="252"/>
    </row>
    <row r="50" spans="13:19" ht="15.75" thickBot="1" x14ac:dyDescent="0.3">
      <c r="M50" t="s">
        <v>532</v>
      </c>
      <c r="O50" s="250" t="s">
        <v>513</v>
      </c>
      <c r="P50" s="251">
        <v>4200</v>
      </c>
      <c r="Q50" s="251">
        <v>4200</v>
      </c>
      <c r="R50" s="252">
        <f t="shared" si="15"/>
        <v>8400</v>
      </c>
      <c r="S50" s="252"/>
    </row>
    <row r="51" spans="13:19" ht="15.75" thickBot="1" x14ac:dyDescent="0.3">
      <c r="O51" s="250" t="s">
        <v>436</v>
      </c>
      <c r="P51" s="251">
        <v>4200</v>
      </c>
      <c r="Q51" s="251">
        <v>4200</v>
      </c>
      <c r="R51" s="252">
        <f t="shared" si="15"/>
        <v>8400</v>
      </c>
      <c r="S51" s="252"/>
    </row>
    <row r="52" spans="13:19" ht="26.25" thickBot="1" x14ac:dyDescent="0.3">
      <c r="O52" s="250" t="s">
        <v>514</v>
      </c>
      <c r="P52" s="252">
        <f>SUM(P48:P51)</f>
        <v>16800</v>
      </c>
      <c r="Q52" s="252">
        <f>SUM(Q48:Q51)</f>
        <v>16800</v>
      </c>
      <c r="R52" s="252">
        <f>SUM(P52:Q52)</f>
        <v>33600</v>
      </c>
      <c r="S52" s="252"/>
    </row>
    <row r="53" spans="13:19" ht="15.75" thickBot="1" x14ac:dyDescent="0.3">
      <c r="O53" s="278" t="s">
        <v>515</v>
      </c>
      <c r="P53" s="279"/>
      <c r="Q53" s="279"/>
      <c r="R53" s="252">
        <f>R52*0.1</f>
        <v>3360</v>
      </c>
      <c r="S53" s="252"/>
    </row>
    <row r="54" spans="13:19" ht="15.75" thickBot="1" x14ac:dyDescent="0.3">
      <c r="O54" s="278" t="s">
        <v>516</v>
      </c>
      <c r="P54" s="279"/>
      <c r="Q54" s="279"/>
      <c r="R54" s="252">
        <f>SUM(R52:R53)</f>
        <v>36960</v>
      </c>
      <c r="S54" s="252"/>
    </row>
  </sheetData>
  <mergeCells count="14">
    <mergeCell ref="O53:Q53"/>
    <mergeCell ref="O54:Q54"/>
    <mergeCell ref="O45:O47"/>
    <mergeCell ref="P45:P47"/>
    <mergeCell ref="Q45:Q47"/>
    <mergeCell ref="R45:R47"/>
    <mergeCell ref="S45:S47"/>
    <mergeCell ref="S33:S35"/>
    <mergeCell ref="O41:Q41"/>
    <mergeCell ref="O42:Q42"/>
    <mergeCell ref="O33:O35"/>
    <mergeCell ref="P33:P35"/>
    <mergeCell ref="Q33:Q35"/>
    <mergeCell ref="R33:R35"/>
  </mergeCells>
  <pageMargins left="0.7" right="0.7" top="0.75" bottom="0.75" header="0.3" footer="0.3"/>
  <pageSetup paperSize="0"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6441BBC-02AB-4FA6-8E6A-4E6138E77562}">
  <dimension ref="A1:Y299"/>
  <sheetViews>
    <sheetView view="pageBreakPreview" topLeftCell="A210" zoomScaleNormal="85" zoomScaleSheetLayoutView="100" workbookViewId="0">
      <selection activeCell="D238" sqref="D238"/>
    </sheetView>
  </sheetViews>
  <sheetFormatPr defaultRowHeight="15" outlineLevelRow="2" x14ac:dyDescent="0.25"/>
  <cols>
    <col min="1" max="1" width="4.7109375" customWidth="1"/>
    <col min="2" max="8" width="11.28515625" customWidth="1"/>
    <col min="9" max="9" width="4.7109375" customWidth="1"/>
    <col min="11" max="11" width="11" customWidth="1"/>
    <col min="12" max="17" width="13.7109375" customWidth="1"/>
    <col min="18" max="18" width="7.85546875" customWidth="1"/>
    <col min="19" max="19" width="36" customWidth="1"/>
  </cols>
  <sheetData>
    <row r="1" spans="1:24" ht="15" customHeight="1" x14ac:dyDescent="0.25">
      <c r="A1" s="64" t="s">
        <v>226</v>
      </c>
      <c r="B1" s="287" t="str">
        <f>IF('01-Project Info'!B11&lt;&gt;"",'01-Project Info'!B11,"")</f>
        <v>Xiguo Du</v>
      </c>
      <c r="C1" s="287" t="str">
        <f ca="1">IF('01-Project Info'!C3&lt;&gt;"",'01-Project Info'!C3,"")</f>
        <v>106126</v>
      </c>
      <c r="G1" s="17" t="s">
        <v>194</v>
      </c>
      <c r="H1" s="287" t="str">
        <f>IF('01-Project Info'!B3&lt;&gt;0, '01-Project Info'!B3, "")</f>
        <v>208000ZB</v>
      </c>
      <c r="I1" s="287"/>
    </row>
    <row r="2" spans="1:24" ht="15" customHeight="1" x14ac:dyDescent="0.25">
      <c r="B2" t="str">
        <f>IF('01-Project Info'!B12&lt;&gt;"",'01-Project Info'!B12,"")</f>
        <v>LVQC Pty Ltd</v>
      </c>
      <c r="D2" s="20"/>
      <c r="E2" s="20"/>
      <c r="G2" s="17" t="s">
        <v>63</v>
      </c>
      <c r="H2" s="291">
        <f ca="1">TODAY()</f>
        <v>45100</v>
      </c>
      <c r="I2" s="291"/>
      <c r="K2" s="287"/>
      <c r="L2" s="287"/>
      <c r="M2" s="20"/>
      <c r="N2" s="20"/>
      <c r="O2" s="27"/>
    </row>
    <row r="3" spans="1:24" ht="15" customHeight="1" x14ac:dyDescent="0.25">
      <c r="B3" s="17" t="str">
        <f>IF('01-Project Info'!B13&lt;&gt;0, '01-Project Info'!B13, "")</f>
        <v/>
      </c>
      <c r="C3" s="17"/>
      <c r="D3" s="19"/>
      <c r="E3" s="19"/>
      <c r="G3" s="17" t="s">
        <v>195</v>
      </c>
      <c r="H3" s="17">
        <v>1</v>
      </c>
      <c r="I3" s="17"/>
      <c r="L3" s="19"/>
      <c r="M3" s="19"/>
      <c r="N3" s="19"/>
      <c r="O3" s="27"/>
      <c r="P3" s="1"/>
    </row>
    <row r="4" spans="1:24" ht="15" customHeight="1" x14ac:dyDescent="0.25">
      <c r="C4" s="19"/>
      <c r="D4" s="19"/>
      <c r="E4" s="19"/>
      <c r="F4" s="19"/>
      <c r="G4" s="27"/>
      <c r="H4" s="1"/>
      <c r="L4" s="19"/>
      <c r="M4" s="19"/>
      <c r="N4" s="19"/>
      <c r="O4" s="19"/>
      <c r="P4" s="27"/>
    </row>
    <row r="5" spans="1:24" ht="15" customHeight="1" x14ac:dyDescent="0.25">
      <c r="A5" s="17" t="str">
        <f>"Dear " &amp; IF(B1&lt;&gt;"", LEFT(B1,FIND(" ",B1)-1),"") &amp; ","</f>
        <v>Dear Xiguo,</v>
      </c>
      <c r="C5" s="19"/>
      <c r="D5" s="19"/>
      <c r="E5" s="19"/>
      <c r="F5" s="19"/>
      <c r="G5" s="19"/>
      <c r="H5" s="19"/>
      <c r="I5" s="19"/>
      <c r="L5" s="19"/>
      <c r="M5" s="19"/>
      <c r="N5" s="19"/>
      <c r="O5" s="19"/>
      <c r="P5" s="19"/>
    </row>
    <row r="6" spans="1:24" ht="15" customHeight="1" x14ac:dyDescent="0.25">
      <c r="A6" s="292" t="str">
        <f>"RE:" &amp;" " &amp; '01-Project Info'!B1</f>
        <v>RE: 71-71A Queenscliff Road, Queenscliff</v>
      </c>
      <c r="B6" s="292"/>
      <c r="C6" s="292"/>
      <c r="D6" s="292"/>
      <c r="E6" s="292"/>
      <c r="F6" s="292"/>
      <c r="G6" s="292"/>
      <c r="H6" s="292"/>
      <c r="I6" s="292"/>
      <c r="K6" s="26"/>
      <c r="L6" s="4"/>
      <c r="M6" s="4"/>
      <c r="N6" s="4"/>
      <c r="O6" s="4"/>
      <c r="P6" s="4"/>
    </row>
    <row r="7" spans="1:24" ht="15" customHeight="1" x14ac:dyDescent="0.25">
      <c r="B7" s="18"/>
      <c r="C7" s="18"/>
      <c r="D7" s="18"/>
      <c r="E7" s="18"/>
      <c r="F7" s="18"/>
      <c r="G7" s="18"/>
      <c r="H7" s="18"/>
      <c r="I7" s="18"/>
      <c r="K7" s="18"/>
      <c r="L7" s="18"/>
      <c r="M7" s="18"/>
      <c r="N7" s="18"/>
      <c r="O7" s="18"/>
      <c r="P7" s="18"/>
    </row>
    <row r="8" spans="1:24" ht="15" customHeight="1" x14ac:dyDescent="0.25">
      <c r="A8" s="274" t="str">
        <f>"Thank you for giving us the opportunity to submit this fee proposal for our " &amp; '01-Project Info'!$B$6 &amp; IF('01-Project Info'!$B$7&lt;&gt;"",", "&amp;'01-Project Info'!B7,"") &amp; IF('01-Project Info'!$B$8&lt;&gt;"",", "&amp;'01-Project Info'!B$8,"") &amp; IF('01-Project Info'!$B$9&lt;&gt;"",", "&amp;'01-Project Info'!B$9,"") &amp; " for the above project."</f>
        <v>Thank you for giving us the opportunity to submit this fee proposal for our Mechanical Service, Electrical Service, Hydraulic Service, Fire Service for the above project.</v>
      </c>
      <c r="B8" s="274"/>
      <c r="C8" s="274"/>
      <c r="D8" s="274"/>
      <c r="E8" s="274"/>
      <c r="F8" s="274"/>
      <c r="G8" s="274"/>
      <c r="H8" s="274"/>
      <c r="I8" s="274"/>
    </row>
    <row r="9" spans="1:24" ht="15" customHeight="1" x14ac:dyDescent="0.25">
      <c r="A9" s="274"/>
      <c r="B9" s="274"/>
      <c r="C9" s="274"/>
      <c r="D9" s="274"/>
      <c r="E9" s="274"/>
      <c r="F9" s="274"/>
      <c r="G9" s="274"/>
      <c r="H9" s="274"/>
      <c r="I9" s="274"/>
      <c r="J9" s="13"/>
      <c r="K9" s="13"/>
      <c r="L9" s="13"/>
      <c r="M9" s="13"/>
      <c r="N9" s="13"/>
      <c r="O9" s="13"/>
      <c r="P9" s="13"/>
      <c r="Q9" s="289"/>
      <c r="R9" s="289"/>
      <c r="S9" s="289"/>
      <c r="T9" s="289"/>
      <c r="U9" s="289"/>
      <c r="V9" s="289"/>
      <c r="W9" s="289"/>
      <c r="X9" s="289"/>
    </row>
    <row r="10" spans="1:24" ht="15" customHeight="1" x14ac:dyDescent="0.25"/>
    <row r="11" spans="1:24" ht="15" customHeight="1" x14ac:dyDescent="0.25">
      <c r="A11" s="274" t="s">
        <v>296</v>
      </c>
      <c r="B11" s="274"/>
      <c r="C11" s="274"/>
      <c r="D11" s="274"/>
      <c r="E11" s="274"/>
      <c r="F11" s="274"/>
      <c r="G11" s="274"/>
      <c r="H11" s="274"/>
      <c r="I11" s="274"/>
      <c r="M11" s="290"/>
      <c r="N11" s="290"/>
      <c r="O11" s="290"/>
      <c r="P11" s="290"/>
      <c r="Q11" s="290"/>
      <c r="R11" s="290"/>
      <c r="S11" s="290"/>
      <c r="T11" s="290"/>
    </row>
    <row r="12" spans="1:24" ht="15" customHeight="1" x14ac:dyDescent="0.25">
      <c r="A12" s="274"/>
      <c r="B12" s="274"/>
      <c r="C12" s="274"/>
      <c r="D12" s="274"/>
      <c r="E12" s="274"/>
      <c r="F12" s="274"/>
      <c r="G12" s="274"/>
      <c r="H12" s="274"/>
      <c r="I12" s="274"/>
      <c r="M12" s="290"/>
      <c r="N12" s="290"/>
      <c r="O12" s="290"/>
      <c r="P12" s="290"/>
      <c r="Q12" s="290"/>
      <c r="R12" s="290"/>
      <c r="S12" s="290"/>
      <c r="T12" s="290"/>
    </row>
    <row r="13" spans="1:24" ht="15" customHeight="1" x14ac:dyDescent="0.25">
      <c r="A13" s="274"/>
      <c r="B13" s="274"/>
      <c r="C13" s="274"/>
      <c r="D13" s="274"/>
      <c r="E13" s="274"/>
      <c r="F13" s="274"/>
      <c r="G13" s="274"/>
      <c r="H13" s="274"/>
      <c r="I13" s="274"/>
      <c r="M13" s="290"/>
      <c r="N13" s="290"/>
      <c r="O13" s="290"/>
      <c r="P13" s="290"/>
      <c r="Q13" s="290"/>
      <c r="R13" s="290"/>
      <c r="S13" s="290"/>
      <c r="T13" s="290"/>
    </row>
    <row r="14" spans="1:24" ht="15" customHeight="1" x14ac:dyDescent="0.25">
      <c r="A14" s="274"/>
      <c r="B14" s="274"/>
      <c r="C14" s="274"/>
      <c r="D14" s="274"/>
      <c r="E14" s="274"/>
      <c r="F14" s="274"/>
      <c r="G14" s="274"/>
      <c r="H14" s="274"/>
      <c r="I14" s="274"/>
      <c r="M14" s="290"/>
      <c r="N14" s="290"/>
      <c r="O14" s="290"/>
      <c r="P14" s="290"/>
      <c r="Q14" s="290"/>
      <c r="R14" s="290"/>
      <c r="S14" s="290"/>
      <c r="T14" s="290"/>
    </row>
    <row r="15" spans="1:24" ht="15" customHeight="1" x14ac:dyDescent="0.25">
      <c r="B15" s="7"/>
      <c r="C15" s="7"/>
      <c r="D15" s="23"/>
      <c r="E15" s="23"/>
      <c r="F15" s="23"/>
      <c r="G15" s="23"/>
      <c r="H15" s="23"/>
      <c r="K15" s="7"/>
      <c r="L15" s="7"/>
      <c r="M15" s="23"/>
      <c r="N15" s="23"/>
      <c r="O15" s="23"/>
      <c r="P15" s="23"/>
    </row>
    <row r="16" spans="1:24" ht="15" customHeight="1" x14ac:dyDescent="0.25">
      <c r="A16" s="29"/>
      <c r="B16" s="4" t="s">
        <v>86</v>
      </c>
      <c r="C16" s="6"/>
      <c r="E16" s="12"/>
      <c r="F16" s="39"/>
      <c r="G16" s="62" t="s">
        <v>88</v>
      </c>
      <c r="H16" s="4" t="s">
        <v>188</v>
      </c>
      <c r="I16" s="29"/>
      <c r="K16" s="4"/>
      <c r="L16" s="4" t="s">
        <v>181</v>
      </c>
    </row>
    <row r="17" spans="1:23" ht="15" customHeight="1" x14ac:dyDescent="0.25">
      <c r="A17" s="1" t="s">
        <v>9</v>
      </c>
      <c r="B17" s="287" t="s">
        <v>466</v>
      </c>
      <c r="C17" s="287"/>
      <c r="D17" s="287"/>
      <c r="E17" s="287"/>
      <c r="F17" s="287"/>
      <c r="G17" s="287"/>
      <c r="H17" s="287"/>
      <c r="I17" s="287"/>
      <c r="K17" s="17"/>
      <c r="L17">
        <v>1.1000000000000001</v>
      </c>
      <c r="M17" s="17" t="s">
        <v>87</v>
      </c>
      <c r="R17" s="17"/>
      <c r="S17" s="17"/>
      <c r="T17" s="10"/>
    </row>
    <row r="18" spans="1:23" ht="15" customHeight="1" x14ac:dyDescent="0.25">
      <c r="A18" s="1" t="s">
        <v>9</v>
      </c>
      <c r="B18" s="287" t="s">
        <v>323</v>
      </c>
      <c r="C18" s="287"/>
      <c r="D18" s="287"/>
      <c r="E18" s="287"/>
      <c r="F18" s="287"/>
      <c r="G18" s="287"/>
      <c r="H18" s="287"/>
      <c r="I18" s="287"/>
      <c r="L18">
        <v>1.2</v>
      </c>
      <c r="M18" t="s">
        <v>323</v>
      </c>
      <c r="U18" s="33"/>
      <c r="V18" s="33"/>
      <c r="W18" s="34"/>
    </row>
    <row r="19" spans="1:23" ht="15" hidden="1" customHeight="1" outlineLevel="1" x14ac:dyDescent="0.25">
      <c r="A19" s="1" t="s">
        <v>9</v>
      </c>
      <c r="B19" s="287" t="s">
        <v>178</v>
      </c>
      <c r="C19" s="287"/>
      <c r="D19" s="287"/>
      <c r="E19" s="287"/>
      <c r="F19" s="287"/>
      <c r="G19" s="287"/>
      <c r="H19" s="287"/>
      <c r="I19" s="287"/>
      <c r="L19">
        <v>1.3</v>
      </c>
      <c r="M19" t="s">
        <v>178</v>
      </c>
    </row>
    <row r="20" spans="1:23" ht="15" customHeight="1" collapsed="1" x14ac:dyDescent="0.25">
      <c r="B20" s="18"/>
      <c r="C20" s="18"/>
      <c r="D20" s="18"/>
      <c r="E20" s="18"/>
      <c r="F20" s="18"/>
      <c r="G20" s="18"/>
      <c r="H20" s="18"/>
      <c r="I20" s="18"/>
      <c r="K20" s="18"/>
      <c r="L20" s="15" t="s">
        <v>185</v>
      </c>
    </row>
    <row r="21" spans="1:23" ht="15" customHeight="1" x14ac:dyDescent="0.25">
      <c r="A21" s="29"/>
      <c r="B21" s="4" t="s">
        <v>182</v>
      </c>
      <c r="C21" s="25"/>
      <c r="D21" s="25"/>
      <c r="E21" s="25"/>
      <c r="F21" s="25"/>
      <c r="G21" s="62" t="s">
        <v>468</v>
      </c>
      <c r="H21" s="4" t="s">
        <v>188</v>
      </c>
      <c r="I21" s="25"/>
      <c r="K21" s="4"/>
      <c r="L21" s="4" t="s">
        <v>182</v>
      </c>
      <c r="Q21" s="25"/>
      <c r="R21" s="25"/>
      <c r="S21" s="25"/>
      <c r="T21" s="25"/>
      <c r="U21" s="25"/>
      <c r="V21" s="25"/>
    </row>
    <row r="22" spans="1:23" ht="15" customHeight="1" x14ac:dyDescent="0.25">
      <c r="A22" s="1" t="s">
        <v>9</v>
      </c>
      <c r="B22" s="287" t="s">
        <v>467</v>
      </c>
      <c r="C22" s="287"/>
      <c r="D22" s="287"/>
      <c r="E22" s="287"/>
      <c r="F22" s="287"/>
      <c r="G22" s="287"/>
      <c r="H22" s="287"/>
      <c r="I22" s="287"/>
      <c r="K22" s="17"/>
      <c r="L22">
        <v>2.1</v>
      </c>
      <c r="M22" t="s">
        <v>213</v>
      </c>
      <c r="Q22" s="25"/>
      <c r="R22" s="25"/>
      <c r="S22" s="25"/>
      <c r="T22" s="25"/>
      <c r="U22" s="25"/>
      <c r="V22" s="25"/>
    </row>
    <row r="23" spans="1:23" ht="15" customHeight="1" x14ac:dyDescent="0.25">
      <c r="A23" s="1" t="s">
        <v>9</v>
      </c>
      <c r="B23" s="287" t="s">
        <v>324</v>
      </c>
      <c r="C23" s="287"/>
      <c r="D23" s="287"/>
      <c r="E23" s="287"/>
      <c r="F23" s="287"/>
      <c r="G23" s="287"/>
      <c r="H23" s="287"/>
      <c r="I23" s="287"/>
      <c r="L23">
        <v>2.2000000000000002</v>
      </c>
      <c r="M23" t="s">
        <v>324</v>
      </c>
      <c r="W23" s="25"/>
    </row>
    <row r="24" spans="1:23" ht="15" hidden="1" customHeight="1" outlineLevel="1" x14ac:dyDescent="0.25">
      <c r="A24" s="1" t="s">
        <v>9</v>
      </c>
      <c r="B24" s="287" t="s">
        <v>90</v>
      </c>
      <c r="C24" s="287"/>
      <c r="D24" s="287"/>
      <c r="E24" s="287"/>
      <c r="F24" s="287"/>
      <c r="G24" s="287"/>
      <c r="H24" s="287"/>
      <c r="I24" s="287"/>
      <c r="L24">
        <v>2.2999999999999998</v>
      </c>
      <c r="M24" s="17" t="s">
        <v>90</v>
      </c>
      <c r="W24" s="25"/>
    </row>
    <row r="25" spans="1:23" ht="15" customHeight="1" collapsed="1" x14ac:dyDescent="0.25">
      <c r="A25" s="1"/>
      <c r="L25" s="15" t="s">
        <v>185</v>
      </c>
      <c r="M25" s="17"/>
    </row>
    <row r="26" spans="1:23" ht="15" customHeight="1" x14ac:dyDescent="0.25">
      <c r="A26" s="29"/>
      <c r="B26" s="4" t="s">
        <v>89</v>
      </c>
      <c r="C26" s="25"/>
      <c r="D26" s="25"/>
      <c r="E26" s="25"/>
      <c r="F26" s="25"/>
      <c r="G26" s="62" t="s">
        <v>468</v>
      </c>
      <c r="H26" s="4" t="s">
        <v>188</v>
      </c>
      <c r="I26" s="25"/>
      <c r="K26" s="4"/>
      <c r="L26" s="4" t="s">
        <v>89</v>
      </c>
    </row>
    <row r="27" spans="1:23" ht="15" customHeight="1" x14ac:dyDescent="0.25">
      <c r="A27" s="1" t="s">
        <v>9</v>
      </c>
      <c r="B27" s="287" t="s">
        <v>180</v>
      </c>
      <c r="C27" s="287"/>
      <c r="D27" s="287"/>
      <c r="E27" s="287"/>
      <c r="F27" s="287"/>
      <c r="G27" s="287"/>
      <c r="H27" s="287"/>
      <c r="I27" s="287"/>
      <c r="K27" s="17"/>
      <c r="L27">
        <v>3.1</v>
      </c>
      <c r="M27" s="17" t="s">
        <v>180</v>
      </c>
    </row>
    <row r="28" spans="1:23" ht="15" customHeight="1" x14ac:dyDescent="0.25">
      <c r="A28" s="1" t="s">
        <v>9</v>
      </c>
      <c r="B28" s="287" t="s">
        <v>179</v>
      </c>
      <c r="C28" s="287"/>
      <c r="D28" s="287"/>
      <c r="E28" s="287"/>
      <c r="F28" s="287"/>
      <c r="G28" s="287"/>
      <c r="H28" s="287"/>
      <c r="I28" s="287"/>
      <c r="L28">
        <v>3.2</v>
      </c>
      <c r="M28" s="17" t="s">
        <v>179</v>
      </c>
    </row>
    <row r="29" spans="1:23" ht="15" hidden="1" customHeight="1" outlineLevel="1" x14ac:dyDescent="0.25">
      <c r="A29" s="1" t="s">
        <v>9</v>
      </c>
      <c r="B29" s="288" t="s">
        <v>186</v>
      </c>
      <c r="C29" s="288"/>
      <c r="D29" s="288"/>
      <c r="E29" s="288"/>
      <c r="F29" s="288"/>
      <c r="G29" s="288"/>
      <c r="H29" s="288"/>
      <c r="I29" s="288"/>
      <c r="L29">
        <v>3.3</v>
      </c>
      <c r="M29" s="61" t="s">
        <v>186</v>
      </c>
      <c r="N29" s="61"/>
      <c r="O29" s="61"/>
      <c r="P29" s="61"/>
      <c r="Q29" s="61"/>
      <c r="R29" s="61"/>
      <c r="S29" s="61"/>
    </row>
    <row r="30" spans="1:23" ht="15" customHeight="1" collapsed="1" x14ac:dyDescent="0.25">
      <c r="B30" s="18"/>
      <c r="C30" s="18"/>
      <c r="D30" s="18"/>
      <c r="E30" s="18"/>
      <c r="F30" s="18"/>
      <c r="G30" s="18"/>
      <c r="H30" s="18"/>
      <c r="I30" s="18"/>
      <c r="K30" s="18"/>
    </row>
    <row r="31" spans="1:23" ht="15" customHeight="1" x14ac:dyDescent="0.25">
      <c r="A31" s="29"/>
      <c r="B31" s="4" t="s">
        <v>99</v>
      </c>
      <c r="C31" s="25"/>
      <c r="D31" s="25"/>
      <c r="E31" s="25"/>
      <c r="F31" s="25"/>
      <c r="G31" s="39"/>
      <c r="H31" s="4"/>
      <c r="I31" s="25"/>
      <c r="K31" s="4"/>
      <c r="L31" s="4" t="s">
        <v>99</v>
      </c>
    </row>
    <row r="32" spans="1:23" ht="15" customHeight="1" x14ac:dyDescent="0.25">
      <c r="A32" s="1" t="s">
        <v>9</v>
      </c>
      <c r="B32" s="287" t="s">
        <v>183</v>
      </c>
      <c r="C32" s="287"/>
      <c r="D32" s="287"/>
      <c r="E32" s="287"/>
      <c r="F32" s="287"/>
      <c r="G32" s="287"/>
      <c r="H32" s="287"/>
      <c r="I32" s="287"/>
      <c r="K32" s="17"/>
      <c r="L32">
        <v>4.0999999999999996</v>
      </c>
      <c r="M32" s="17" t="s">
        <v>183</v>
      </c>
    </row>
    <row r="33" spans="1:20" ht="15" customHeight="1" x14ac:dyDescent="0.25">
      <c r="A33" s="1" t="s">
        <v>9</v>
      </c>
      <c r="B33" s="287" t="s">
        <v>184</v>
      </c>
      <c r="C33" s="287"/>
      <c r="D33" s="287"/>
      <c r="E33" s="287"/>
      <c r="F33" s="287"/>
      <c r="G33" s="287"/>
      <c r="H33" s="287"/>
      <c r="I33" s="287"/>
      <c r="K33" s="17"/>
      <c r="L33">
        <v>4.2</v>
      </c>
      <c r="M33" s="17" t="s">
        <v>184</v>
      </c>
    </row>
    <row r="34" spans="1:20" ht="15" customHeight="1" x14ac:dyDescent="0.25">
      <c r="A34" s="1" t="s">
        <v>9</v>
      </c>
      <c r="B34" s="288" t="s">
        <v>212</v>
      </c>
      <c r="C34" s="288"/>
      <c r="D34" s="288"/>
      <c r="E34" s="288"/>
      <c r="F34" s="288"/>
      <c r="G34" s="288"/>
      <c r="H34" s="288"/>
      <c r="I34" s="288"/>
      <c r="L34">
        <v>4.3</v>
      </c>
      <c r="M34" t="s">
        <v>187</v>
      </c>
    </row>
    <row r="35" spans="1:20" ht="15" hidden="1" customHeight="1" outlineLevel="1" x14ac:dyDescent="0.25">
      <c r="A35" s="1"/>
      <c r="B35" s="18"/>
      <c r="C35" s="18"/>
      <c r="D35" s="18"/>
      <c r="E35" s="18"/>
      <c r="F35" s="18"/>
      <c r="G35" s="18"/>
      <c r="H35" s="18"/>
      <c r="I35" s="18"/>
      <c r="K35" s="18"/>
      <c r="L35">
        <v>4.4000000000000004</v>
      </c>
      <c r="M35" s="5" t="s">
        <v>212</v>
      </c>
      <c r="N35" s="5"/>
      <c r="O35" s="5"/>
      <c r="P35" s="5"/>
      <c r="Q35" s="5"/>
      <c r="R35" s="5"/>
      <c r="S35" s="5"/>
      <c r="T35" s="5"/>
    </row>
    <row r="36" spans="1:20" ht="15" customHeight="1" collapsed="1" x14ac:dyDescent="0.25">
      <c r="B36" s="4"/>
      <c r="K36" s="4"/>
    </row>
    <row r="37" spans="1:20" ht="15" customHeight="1" x14ac:dyDescent="0.25">
      <c r="A37" t="s">
        <v>47</v>
      </c>
    </row>
    <row r="38" spans="1:20" ht="15" customHeight="1" x14ac:dyDescent="0.25"/>
    <row r="39" spans="1:20" ht="15" customHeight="1" x14ac:dyDescent="0.25">
      <c r="B39" s="18"/>
      <c r="C39" s="18"/>
      <c r="D39" s="18"/>
      <c r="E39" s="18"/>
      <c r="F39" s="18"/>
      <c r="G39" s="18"/>
      <c r="H39" s="18"/>
      <c r="I39" s="18"/>
      <c r="K39" s="18"/>
      <c r="L39" s="18"/>
      <c r="M39" s="18"/>
      <c r="N39" s="18"/>
      <c r="O39" s="18"/>
      <c r="P39" s="18"/>
    </row>
    <row r="40" spans="1:20" ht="15" customHeight="1" x14ac:dyDescent="0.25">
      <c r="A40" s="97" t="s">
        <v>32</v>
      </c>
      <c r="B40" s="18"/>
      <c r="C40" s="18"/>
      <c r="D40" s="18"/>
      <c r="E40" s="18"/>
      <c r="F40" s="18"/>
      <c r="G40" s="18"/>
      <c r="H40" s="18"/>
      <c r="I40" s="18"/>
      <c r="K40" s="18"/>
      <c r="L40" s="18"/>
      <c r="M40" s="18"/>
      <c r="N40" s="18"/>
      <c r="O40" s="18"/>
      <c r="P40" s="18"/>
    </row>
    <row r="41" spans="1:20" ht="15" customHeight="1" x14ac:dyDescent="0.25">
      <c r="A41" t="s">
        <v>233</v>
      </c>
    </row>
    <row r="42" spans="1:20" ht="15" customHeight="1" x14ac:dyDescent="0.25">
      <c r="A42" t="s">
        <v>81</v>
      </c>
    </row>
    <row r="43" spans="1:20" ht="15" customHeight="1" x14ac:dyDescent="0.25">
      <c r="A43" t="s">
        <v>255</v>
      </c>
    </row>
    <row r="44" spans="1:20" s="7" customFormat="1" ht="19.899999999999999" customHeight="1" x14ac:dyDescent="0.25">
      <c r="A44" s="67" t="s">
        <v>66</v>
      </c>
      <c r="B44" s="66" t="s">
        <v>91</v>
      </c>
      <c r="C44" s="68"/>
      <c r="D44" s="68"/>
      <c r="E44" s="68"/>
      <c r="F44" s="68"/>
      <c r="G44" s="68"/>
      <c r="H44" s="68"/>
      <c r="I44" s="65"/>
      <c r="O44" s="12"/>
      <c r="P44" s="12"/>
    </row>
    <row r="45" spans="1:20" ht="15" customHeight="1" x14ac:dyDescent="0.25">
      <c r="A45" s="1" t="s">
        <v>9</v>
      </c>
      <c r="B45" t="s">
        <v>20</v>
      </c>
      <c r="G45" s="1"/>
      <c r="I45" s="1"/>
      <c r="P45" s="1"/>
    </row>
    <row r="46" spans="1:20" ht="15" customHeight="1" x14ac:dyDescent="0.25">
      <c r="A46" s="1" t="s">
        <v>9</v>
      </c>
      <c r="B46" t="s">
        <v>21</v>
      </c>
      <c r="C46" s="28"/>
      <c r="D46" s="28"/>
      <c r="E46" s="28"/>
      <c r="F46" s="28"/>
      <c r="I46" s="1"/>
      <c r="O46" s="4"/>
      <c r="P46" s="4"/>
    </row>
    <row r="47" spans="1:20" ht="15" customHeight="1" x14ac:dyDescent="0.25">
      <c r="A47" s="1" t="s">
        <v>9</v>
      </c>
      <c r="B47" t="s">
        <v>22</v>
      </c>
      <c r="C47" s="4"/>
      <c r="D47" s="4"/>
      <c r="E47" s="4"/>
      <c r="F47" s="4"/>
      <c r="G47" s="4"/>
      <c r="H47" s="4"/>
      <c r="I47" s="1"/>
      <c r="O47" s="7"/>
      <c r="P47" s="7"/>
    </row>
    <row r="48" spans="1:20" ht="15" customHeight="1" x14ac:dyDescent="0.25">
      <c r="A48" s="1" t="s">
        <v>9</v>
      </c>
      <c r="B48" t="s">
        <v>23</v>
      </c>
      <c r="C48" s="7"/>
      <c r="D48" s="7"/>
      <c r="E48" s="7"/>
      <c r="F48" s="7"/>
      <c r="G48" s="7"/>
      <c r="H48" s="7"/>
      <c r="I48" s="1"/>
      <c r="R48" s="1"/>
    </row>
    <row r="49" spans="1:22" ht="15" customHeight="1" x14ac:dyDescent="0.25">
      <c r="A49" s="1" t="s">
        <v>9</v>
      </c>
      <c r="B49" t="s">
        <v>24</v>
      </c>
      <c r="I49" s="1"/>
      <c r="O49" s="23"/>
      <c r="P49" s="23"/>
    </row>
    <row r="50" spans="1:22" ht="15" customHeight="1" x14ac:dyDescent="0.25">
      <c r="O50" s="23"/>
      <c r="P50" s="23"/>
    </row>
    <row r="51" spans="1:22" s="7" customFormat="1" ht="19.899999999999999" customHeight="1" x14ac:dyDescent="0.25">
      <c r="A51" s="67" t="s">
        <v>65</v>
      </c>
      <c r="B51" s="66" t="s">
        <v>417</v>
      </c>
      <c r="C51" s="68"/>
      <c r="D51" s="68"/>
      <c r="E51" s="68"/>
      <c r="F51" s="68"/>
      <c r="G51" s="68"/>
      <c r="H51" s="68"/>
      <c r="I51" s="65"/>
      <c r="O51" s="23"/>
      <c r="P51" s="23"/>
    </row>
    <row r="52" spans="1:22" ht="15" customHeight="1" thickBot="1" x14ac:dyDescent="0.3">
      <c r="A52" s="29" t="s">
        <v>25</v>
      </c>
      <c r="B52" s="4" t="s">
        <v>64</v>
      </c>
      <c r="C52" s="6"/>
      <c r="E52" s="12"/>
      <c r="F52" s="12"/>
      <c r="G52" s="12"/>
      <c r="I52" s="29"/>
      <c r="M52" s="4" t="s">
        <v>64</v>
      </c>
      <c r="N52" s="4"/>
      <c r="O52" s="23"/>
      <c r="P52" s="23"/>
    </row>
    <row r="53" spans="1:22" ht="15" customHeight="1" x14ac:dyDescent="0.25">
      <c r="A53" s="1" t="str">
        <f t="shared" ref="A53" si="0">IF(B53&lt;&gt;"","•","")</f>
        <v>•</v>
      </c>
      <c r="B53" t="s">
        <v>175</v>
      </c>
      <c r="G53" s="1"/>
      <c r="I53" s="1"/>
      <c r="K53" s="109"/>
      <c r="L53" s="110" t="s">
        <v>9</v>
      </c>
      <c r="M53" s="111" t="s">
        <v>175</v>
      </c>
      <c r="N53" s="112"/>
      <c r="O53" s="113"/>
      <c r="P53" s="113"/>
      <c r="Q53" s="114"/>
    </row>
    <row r="54" spans="1:22" ht="15" customHeight="1" x14ac:dyDescent="0.25">
      <c r="A54" s="1" t="s">
        <v>9</v>
      </c>
      <c r="B54" t="s">
        <v>39</v>
      </c>
      <c r="C54" s="4"/>
      <c r="D54" s="4"/>
      <c r="E54" s="4"/>
      <c r="F54" s="4"/>
      <c r="G54" s="4"/>
      <c r="H54" s="4"/>
      <c r="I54" s="1"/>
      <c r="K54" s="115"/>
      <c r="L54" s="1" t="s">
        <v>9</v>
      </c>
      <c r="M54" t="s">
        <v>38</v>
      </c>
      <c r="O54" s="23"/>
      <c r="P54" s="23"/>
      <c r="Q54" s="116"/>
    </row>
    <row r="55" spans="1:22" ht="15" customHeight="1" x14ac:dyDescent="0.25">
      <c r="A55" s="1" t="str">
        <f>IF(B55&lt;&gt;"","•","")</f>
        <v>•</v>
      </c>
      <c r="B55" t="s">
        <v>243</v>
      </c>
      <c r="C55" s="7"/>
      <c r="D55" s="7"/>
      <c r="E55" s="7"/>
      <c r="F55" s="7"/>
      <c r="G55" s="7"/>
      <c r="H55" s="7"/>
      <c r="I55" s="1"/>
      <c r="K55" s="115"/>
      <c r="L55" s="1" t="s">
        <v>9</v>
      </c>
      <c r="M55" t="s">
        <v>241</v>
      </c>
      <c r="Q55" s="116"/>
      <c r="S55" s="1"/>
    </row>
    <row r="56" spans="1:22" ht="15" customHeight="1" x14ac:dyDescent="0.25">
      <c r="A56" s="1" t="str">
        <f>IF(B56&lt;&gt;"","•","")</f>
        <v>•</v>
      </c>
      <c r="B56" t="s">
        <v>174</v>
      </c>
      <c r="I56" s="1"/>
      <c r="K56" s="115"/>
      <c r="L56" s="1" t="s">
        <v>9</v>
      </c>
      <c r="M56" t="s">
        <v>242</v>
      </c>
      <c r="N56" s="68"/>
      <c r="Q56" s="116"/>
    </row>
    <row r="57" spans="1:22" ht="15" customHeight="1" x14ac:dyDescent="0.25">
      <c r="A57" s="1" t="s">
        <v>9</v>
      </c>
      <c r="B57" t="s">
        <v>173</v>
      </c>
      <c r="C57" s="7"/>
      <c r="D57" s="23"/>
      <c r="E57" s="23"/>
      <c r="F57" s="23"/>
      <c r="G57" s="23"/>
      <c r="H57" s="23"/>
      <c r="K57" s="115"/>
      <c r="L57" s="1" t="s">
        <v>9</v>
      </c>
      <c r="M57" t="s">
        <v>295</v>
      </c>
      <c r="N57" s="12"/>
      <c r="Q57" s="117"/>
      <c r="T57" s="24"/>
      <c r="U57" s="24"/>
      <c r="V57" s="24"/>
    </row>
    <row r="58" spans="1:22" ht="15" customHeight="1" x14ac:dyDescent="0.25">
      <c r="A58" s="1" t="s">
        <v>9</v>
      </c>
      <c r="B58" t="s">
        <v>245</v>
      </c>
      <c r="C58" s="7"/>
      <c r="D58" s="23"/>
      <c r="E58" s="23"/>
      <c r="F58" s="23"/>
      <c r="G58" s="23"/>
      <c r="H58" s="23"/>
      <c r="K58" s="115"/>
      <c r="L58" s="1" t="s">
        <v>9</v>
      </c>
      <c r="M58" t="s">
        <v>39</v>
      </c>
      <c r="Q58" s="117"/>
    </row>
    <row r="59" spans="1:22" ht="15" hidden="1" customHeight="1" outlineLevel="1" x14ac:dyDescent="0.25">
      <c r="A59" s="1" t="str">
        <f t="shared" ref="A59" si="1">IF(B59&lt;&gt;"","•","")</f>
        <v/>
      </c>
      <c r="C59" s="7"/>
      <c r="D59" s="23"/>
      <c r="E59" s="23"/>
      <c r="F59" s="23"/>
      <c r="G59" s="23"/>
      <c r="H59" s="23"/>
      <c r="K59" s="118"/>
      <c r="L59" s="1" t="s">
        <v>9</v>
      </c>
      <c r="M59" t="s">
        <v>243</v>
      </c>
      <c r="N59" s="4"/>
      <c r="Q59" s="117"/>
    </row>
    <row r="60" spans="1:22" ht="15" hidden="1" customHeight="1" outlineLevel="1" x14ac:dyDescent="0.25">
      <c r="A60" s="1"/>
      <c r="C60" s="7"/>
      <c r="D60" s="23"/>
      <c r="E60" s="23"/>
      <c r="F60" s="23"/>
      <c r="G60" s="23"/>
      <c r="H60" s="23"/>
      <c r="K60" s="118"/>
      <c r="L60" s="1" t="s">
        <v>9</v>
      </c>
      <c r="M60" t="s">
        <v>174</v>
      </c>
      <c r="N60" s="7"/>
      <c r="Q60" s="117"/>
    </row>
    <row r="61" spans="1:22" ht="15" hidden="1" customHeight="1" outlineLevel="1" x14ac:dyDescent="0.25">
      <c r="A61" s="1"/>
      <c r="C61" s="7"/>
      <c r="D61" s="23"/>
      <c r="E61" s="23"/>
      <c r="F61" s="23"/>
      <c r="G61" s="23"/>
      <c r="H61" s="23"/>
      <c r="K61" s="115"/>
      <c r="L61" s="1" t="s">
        <v>9</v>
      </c>
      <c r="M61" t="s">
        <v>173</v>
      </c>
      <c r="Q61" s="117"/>
    </row>
    <row r="62" spans="1:22" ht="15" hidden="1" customHeight="1" outlineLevel="1" x14ac:dyDescent="0.25">
      <c r="A62" s="1"/>
      <c r="C62" s="7"/>
      <c r="D62" s="23"/>
      <c r="E62" s="23"/>
      <c r="F62" s="23"/>
      <c r="G62" s="23"/>
      <c r="H62" s="23"/>
      <c r="K62" s="115"/>
      <c r="L62" s="1"/>
      <c r="Q62" s="117"/>
    </row>
    <row r="63" spans="1:22" ht="15" customHeight="1" collapsed="1" thickBot="1" x14ac:dyDescent="0.3">
      <c r="A63" s="1"/>
      <c r="C63" s="7"/>
      <c r="D63" s="23"/>
      <c r="E63" s="23"/>
      <c r="F63" s="23"/>
      <c r="G63" s="23"/>
      <c r="H63" s="23"/>
      <c r="K63" s="242"/>
      <c r="L63" s="120"/>
      <c r="M63" s="8"/>
      <c r="N63" s="243"/>
      <c r="O63" s="8"/>
      <c r="P63" s="8"/>
      <c r="Q63" s="122"/>
    </row>
    <row r="64" spans="1:22" ht="15" customHeight="1" x14ac:dyDescent="0.25">
      <c r="A64" s="29" t="s">
        <v>26</v>
      </c>
      <c r="B64" s="4" t="s">
        <v>67</v>
      </c>
      <c r="C64" s="7"/>
      <c r="D64" s="23"/>
      <c r="E64" s="23"/>
      <c r="F64" s="23"/>
      <c r="G64" s="23"/>
      <c r="H64" s="23"/>
    </row>
    <row r="65" spans="1:24" ht="15" customHeight="1" x14ac:dyDescent="0.25">
      <c r="A65" s="1" t="str">
        <f>IF(B65&lt;&gt;"","•","")</f>
        <v>•</v>
      </c>
      <c r="B65" t="s">
        <v>190</v>
      </c>
      <c r="C65" s="7"/>
      <c r="D65" s="23"/>
      <c r="E65" s="23"/>
      <c r="F65" s="23"/>
      <c r="G65" s="23"/>
      <c r="H65" s="23"/>
    </row>
    <row r="66" spans="1:24" ht="15" hidden="1" customHeight="1" outlineLevel="1" x14ac:dyDescent="0.25">
      <c r="A66" s="1" t="str">
        <f>IF(B66&lt;&gt;"","•","")</f>
        <v>•</v>
      </c>
      <c r="B66" t="s">
        <v>171</v>
      </c>
      <c r="C66" s="7"/>
      <c r="D66" s="23"/>
      <c r="E66" s="23"/>
      <c r="F66" s="23"/>
      <c r="G66" s="23"/>
      <c r="H66" s="23"/>
      <c r="K66" s="115"/>
      <c r="L66" s="1" t="s">
        <v>9</v>
      </c>
      <c r="M66" t="s">
        <v>384</v>
      </c>
      <c r="N66" s="23"/>
      <c r="Q66" s="117"/>
    </row>
    <row r="67" spans="1:24" ht="15" hidden="1" customHeight="1" outlineLevel="1" x14ac:dyDescent="0.25">
      <c r="A67" s="1" t="str">
        <f>IF(B67&lt;&gt;"","•","")</f>
        <v>•</v>
      </c>
      <c r="B67" t="s">
        <v>256</v>
      </c>
      <c r="C67" s="7"/>
      <c r="D67" s="23"/>
      <c r="E67" s="23"/>
      <c r="F67" s="23"/>
      <c r="G67" s="23"/>
      <c r="H67" s="23"/>
      <c r="K67" s="115"/>
      <c r="L67" s="1" t="s">
        <v>9</v>
      </c>
      <c r="M67" t="s">
        <v>244</v>
      </c>
      <c r="N67" s="23"/>
      <c r="Q67" s="117"/>
    </row>
    <row r="68" spans="1:24" ht="15" hidden="1" customHeight="1" outlineLevel="1" thickBot="1" x14ac:dyDescent="0.3">
      <c r="A68" s="1"/>
      <c r="C68" s="7"/>
      <c r="D68" s="23"/>
      <c r="E68" s="23"/>
      <c r="F68" s="23"/>
      <c r="G68" s="23"/>
      <c r="H68" s="23"/>
      <c r="K68" s="119"/>
      <c r="L68" s="1" t="s">
        <v>9</v>
      </c>
      <c r="M68" t="s">
        <v>245</v>
      </c>
      <c r="N68" s="121"/>
      <c r="O68" s="8"/>
      <c r="P68" s="8"/>
      <c r="Q68" s="122"/>
    </row>
    <row r="69" spans="1:24" ht="15" hidden="1" customHeight="1" collapsed="1" x14ac:dyDescent="0.25">
      <c r="A69" s="29" t="s">
        <v>85</v>
      </c>
      <c r="B69" s="4" t="s">
        <v>28</v>
      </c>
      <c r="C69" s="6"/>
      <c r="E69" s="12"/>
      <c r="F69" s="23"/>
      <c r="G69" s="23"/>
      <c r="H69" s="23"/>
      <c r="I69" s="29"/>
      <c r="O69" s="23"/>
      <c r="P69" s="23"/>
    </row>
    <row r="70" spans="1:24" ht="15" customHeight="1" thickBot="1" x14ac:dyDescent="0.3">
      <c r="A70" s="1" t="str">
        <f>IF(B70&lt;&gt;"","•","")</f>
        <v>•</v>
      </c>
      <c r="B70" t="s">
        <v>171</v>
      </c>
      <c r="C70" s="28"/>
      <c r="D70" s="28"/>
      <c r="E70" s="28"/>
      <c r="F70" s="23"/>
      <c r="G70" s="23"/>
      <c r="H70" s="23"/>
      <c r="I70" s="1"/>
      <c r="L70" s="29"/>
      <c r="M70" s="4" t="s">
        <v>67</v>
      </c>
      <c r="O70" s="23"/>
      <c r="P70" s="23"/>
    </row>
    <row r="71" spans="1:24" ht="15" customHeight="1" x14ac:dyDescent="0.25">
      <c r="A71" s="1" t="str">
        <f>IF(B71&lt;&gt;"","•","")</f>
        <v>•</v>
      </c>
      <c r="B71" t="s">
        <v>256</v>
      </c>
      <c r="F71" s="23"/>
      <c r="G71" s="23"/>
      <c r="H71" s="23"/>
      <c r="I71" s="1"/>
      <c r="K71" s="123"/>
      <c r="L71" s="110" t="s">
        <v>9</v>
      </c>
      <c r="M71" s="111" t="s">
        <v>190</v>
      </c>
      <c r="N71" s="111"/>
      <c r="O71" s="113"/>
      <c r="P71" s="113"/>
      <c r="Q71" s="114"/>
    </row>
    <row r="72" spans="1:24" ht="15" customHeight="1" x14ac:dyDescent="0.25">
      <c r="A72" s="1"/>
      <c r="K72" s="115"/>
      <c r="L72" s="1" t="s">
        <v>9</v>
      </c>
      <c r="M72" t="s">
        <v>171</v>
      </c>
      <c r="N72" s="28"/>
      <c r="Q72" s="116"/>
    </row>
    <row r="73" spans="1:24" ht="15" hidden="1" customHeight="1" outlineLevel="1" x14ac:dyDescent="0.25">
      <c r="A73" s="1" t="str">
        <f t="shared" ref="A73:A75" si="2">IF(B73&lt;&gt;"","•","")</f>
        <v/>
      </c>
      <c r="C73" s="6"/>
      <c r="I73" s="29"/>
      <c r="K73" s="115"/>
      <c r="L73" s="1" t="s">
        <v>9</v>
      </c>
      <c r="M73" t="s">
        <v>256</v>
      </c>
      <c r="Q73" s="116"/>
    </row>
    <row r="74" spans="1:24" ht="15" hidden="1" customHeight="1" outlineLevel="1" x14ac:dyDescent="0.25">
      <c r="A74" s="1" t="str">
        <f t="shared" si="2"/>
        <v/>
      </c>
      <c r="C74" s="6"/>
      <c r="I74" s="29"/>
      <c r="K74" s="115"/>
      <c r="L74" s="1"/>
      <c r="Q74" s="116"/>
    </row>
    <row r="75" spans="1:24" ht="15" hidden="1" customHeight="1" outlineLevel="1" x14ac:dyDescent="0.25">
      <c r="A75" s="1" t="str">
        <f t="shared" si="2"/>
        <v/>
      </c>
      <c r="C75" s="6"/>
      <c r="I75" s="29"/>
      <c r="K75" s="115"/>
      <c r="L75" s="1"/>
      <c r="Q75" s="116"/>
    </row>
    <row r="76" spans="1:24" ht="15" customHeight="1" collapsed="1" thickBot="1" x14ac:dyDescent="0.3">
      <c r="C76" s="6"/>
      <c r="I76" s="29"/>
      <c r="K76" s="119"/>
      <c r="L76" s="120"/>
      <c r="M76" s="8"/>
      <c r="N76" s="8"/>
      <c r="O76" s="8"/>
      <c r="P76" s="8"/>
      <c r="Q76" s="124"/>
    </row>
    <row r="77" spans="1:24" ht="15" customHeight="1" thickBot="1" x14ac:dyDescent="0.3">
      <c r="A77" s="29" t="s">
        <v>85</v>
      </c>
      <c r="B77" s="4" t="s">
        <v>28</v>
      </c>
      <c r="C77" s="6"/>
      <c r="I77" s="29"/>
      <c r="M77" s="4" t="s">
        <v>28</v>
      </c>
      <c r="Q77" s="1"/>
    </row>
    <row r="78" spans="1:24" ht="15" customHeight="1" x14ac:dyDescent="0.25">
      <c r="A78" s="1" t="str">
        <f t="shared" ref="A78:A82" si="3">IF(B78&lt;&gt;"","•","")</f>
        <v>•</v>
      </c>
      <c r="B78" t="s">
        <v>246</v>
      </c>
      <c r="C78" s="6"/>
      <c r="I78" s="29"/>
      <c r="K78" s="123"/>
      <c r="L78" s="110" t="s">
        <v>9</v>
      </c>
      <c r="M78" s="111" t="s">
        <v>246</v>
      </c>
      <c r="N78" s="111"/>
      <c r="O78" s="111"/>
      <c r="P78" s="111"/>
      <c r="Q78" s="114"/>
    </row>
    <row r="79" spans="1:24" ht="15" customHeight="1" x14ac:dyDescent="0.25">
      <c r="A79" s="1" t="str">
        <f t="shared" si="3"/>
        <v>•</v>
      </c>
      <c r="B79" t="s">
        <v>191</v>
      </c>
      <c r="I79" s="1"/>
      <c r="K79" s="115"/>
      <c r="L79" s="1" t="s">
        <v>9</v>
      </c>
      <c r="M79" t="s">
        <v>247</v>
      </c>
      <c r="Q79" s="116"/>
    </row>
    <row r="80" spans="1:24" ht="15" customHeight="1" x14ac:dyDescent="0.25">
      <c r="A80" s="1" t="str">
        <f t="shared" si="3"/>
        <v>•</v>
      </c>
      <c r="B80" t="s">
        <v>192</v>
      </c>
      <c r="C80" s="28"/>
      <c r="I80" s="1"/>
      <c r="J80" s="13"/>
      <c r="K80" s="118"/>
      <c r="L80" s="1" t="s">
        <v>9</v>
      </c>
      <c r="M80" t="s">
        <v>191</v>
      </c>
      <c r="Q80" s="116"/>
      <c r="R80" s="1"/>
      <c r="S80" s="1"/>
      <c r="T80" s="1"/>
      <c r="U80" s="1"/>
      <c r="V80" s="1"/>
      <c r="W80" s="1"/>
      <c r="X80" s="1"/>
    </row>
    <row r="81" spans="1:18" ht="15" hidden="1" customHeight="1" outlineLevel="1" x14ac:dyDescent="0.25">
      <c r="A81" s="1" t="str">
        <f t="shared" si="3"/>
        <v/>
      </c>
      <c r="C81" s="28"/>
      <c r="D81" s="28"/>
      <c r="E81" s="28"/>
      <c r="F81" s="28"/>
      <c r="G81" s="28"/>
      <c r="H81" s="28"/>
      <c r="I81" s="28"/>
      <c r="K81" s="115"/>
      <c r="L81" s="1" t="s">
        <v>9</v>
      </c>
      <c r="M81" t="s">
        <v>192</v>
      </c>
      <c r="N81" s="23"/>
      <c r="Q81" s="116"/>
    </row>
    <row r="82" spans="1:18" ht="15" hidden="1" customHeight="1" outlineLevel="1" x14ac:dyDescent="0.25">
      <c r="A82" s="1" t="str">
        <f t="shared" si="3"/>
        <v/>
      </c>
      <c r="C82" s="28"/>
      <c r="D82" s="28"/>
      <c r="E82" s="28"/>
      <c r="F82" s="28"/>
      <c r="G82" s="28"/>
      <c r="H82" s="28"/>
      <c r="I82" s="28"/>
      <c r="K82" s="115"/>
      <c r="L82" s="1"/>
      <c r="N82" s="23"/>
      <c r="Q82" s="116"/>
    </row>
    <row r="83" spans="1:18" ht="15" customHeight="1" collapsed="1" thickBot="1" x14ac:dyDescent="0.3">
      <c r="C83" s="28"/>
      <c r="D83" s="28"/>
      <c r="E83" s="28"/>
      <c r="F83" s="28"/>
      <c r="G83" s="28"/>
      <c r="H83" s="28"/>
      <c r="I83" s="28"/>
      <c r="K83" s="119"/>
      <c r="L83" s="120"/>
      <c r="M83" s="8"/>
      <c r="N83" s="121"/>
      <c r="O83" s="8"/>
      <c r="P83" s="8"/>
      <c r="Q83" s="124"/>
    </row>
    <row r="84" spans="1:18" ht="15" customHeight="1" x14ac:dyDescent="0.25">
      <c r="A84" s="29" t="s">
        <v>418</v>
      </c>
      <c r="B84" s="4" t="s">
        <v>419</v>
      </c>
      <c r="C84" s="28"/>
      <c r="D84" s="28"/>
      <c r="E84" s="28"/>
      <c r="F84" s="28"/>
      <c r="G84" s="28"/>
      <c r="H84" s="28"/>
      <c r="I84" s="28"/>
    </row>
    <row r="85" spans="1:18" ht="15" customHeight="1" x14ac:dyDescent="0.25">
      <c r="A85" s="222" t="s">
        <v>392</v>
      </c>
      <c r="B85" t="s">
        <v>469</v>
      </c>
      <c r="C85" s="28"/>
      <c r="D85" s="28"/>
      <c r="E85" s="28"/>
      <c r="F85" s="28"/>
      <c r="G85" s="28"/>
      <c r="H85" s="28"/>
      <c r="I85" s="28"/>
    </row>
    <row r="86" spans="1:18" ht="15" customHeight="1" x14ac:dyDescent="0.25">
      <c r="A86" s="222" t="s">
        <v>392</v>
      </c>
      <c r="B86" t="s">
        <v>470</v>
      </c>
      <c r="C86" s="28"/>
      <c r="D86" s="28"/>
      <c r="E86" s="28"/>
      <c r="F86" s="28"/>
      <c r="G86" s="28"/>
      <c r="H86" s="28"/>
      <c r="I86" s="28"/>
    </row>
    <row r="87" spans="1:18" s="7" customFormat="1" ht="15" customHeight="1" x14ac:dyDescent="0.25">
      <c r="A87" s="222" t="s">
        <v>392</v>
      </c>
      <c r="B87" t="s">
        <v>471</v>
      </c>
      <c r="C87" s="68"/>
      <c r="D87" s="68"/>
      <c r="E87" s="68"/>
      <c r="F87" s="68"/>
      <c r="G87" s="68"/>
      <c r="H87" s="68"/>
      <c r="I87" s="65"/>
      <c r="O87" s="12"/>
      <c r="P87" s="12"/>
    </row>
    <row r="88" spans="1:18" ht="15" customHeight="1" x14ac:dyDescent="0.25">
      <c r="A88" s="222" t="s">
        <v>392</v>
      </c>
      <c r="B88" t="s">
        <v>420</v>
      </c>
      <c r="G88" s="1"/>
      <c r="I88" s="1"/>
      <c r="P88" s="1"/>
    </row>
    <row r="89" spans="1:18" ht="15" customHeight="1" x14ac:dyDescent="0.25">
      <c r="A89" s="222" t="s">
        <v>392</v>
      </c>
      <c r="B89" t="s">
        <v>421</v>
      </c>
      <c r="C89" s="28"/>
      <c r="D89" s="28"/>
      <c r="E89" s="28"/>
      <c r="F89" s="28"/>
      <c r="I89" s="1"/>
      <c r="O89" s="4"/>
      <c r="P89" s="4"/>
    </row>
    <row r="90" spans="1:18" ht="15" customHeight="1" x14ac:dyDescent="0.25">
      <c r="A90" s="222" t="s">
        <v>392</v>
      </c>
      <c r="B90" t="s">
        <v>472</v>
      </c>
      <c r="C90" s="4"/>
      <c r="D90" s="4"/>
      <c r="E90" s="4"/>
      <c r="F90" s="4"/>
      <c r="G90" s="4"/>
      <c r="H90" s="4"/>
      <c r="I90" s="1"/>
      <c r="O90" s="7"/>
      <c r="P90" s="7"/>
    </row>
    <row r="91" spans="1:18" ht="15" customHeight="1" x14ac:dyDescent="0.25">
      <c r="A91" s="222" t="s">
        <v>392</v>
      </c>
      <c r="B91" t="s">
        <v>473</v>
      </c>
      <c r="G91" s="1"/>
      <c r="I91" s="1"/>
      <c r="P91" s="1"/>
    </row>
    <row r="92" spans="1:18" ht="15" customHeight="1" x14ac:dyDescent="0.25">
      <c r="A92" s="222" t="s">
        <v>392</v>
      </c>
      <c r="B92" t="s">
        <v>474</v>
      </c>
      <c r="C92" s="28"/>
      <c r="D92" s="28"/>
      <c r="E92" s="28"/>
      <c r="F92" s="28"/>
      <c r="I92" s="1"/>
      <c r="O92" s="4"/>
      <c r="P92" s="4"/>
    </row>
    <row r="93" spans="1:18" ht="15" customHeight="1" x14ac:dyDescent="0.25">
      <c r="A93" s="222" t="s">
        <v>392</v>
      </c>
      <c r="B93" t="s">
        <v>475</v>
      </c>
      <c r="C93" s="4"/>
      <c r="D93" s="4"/>
      <c r="E93" s="4"/>
      <c r="F93" s="4"/>
      <c r="G93" s="4"/>
      <c r="H93" s="4"/>
      <c r="I93" s="1"/>
      <c r="O93" s="7"/>
      <c r="P93" s="7"/>
    </row>
    <row r="94" spans="1:18" ht="15" customHeight="1" outlineLevel="1" x14ac:dyDescent="0.25">
      <c r="A94" s="222" t="s">
        <v>392</v>
      </c>
      <c r="B94" t="s">
        <v>476</v>
      </c>
      <c r="C94" s="4"/>
      <c r="D94" s="4"/>
      <c r="E94" s="4"/>
      <c r="F94" s="4"/>
      <c r="G94" s="4"/>
      <c r="H94" s="4"/>
      <c r="I94" s="1"/>
      <c r="O94" s="7"/>
      <c r="P94" s="7"/>
    </row>
    <row r="95" spans="1:18" ht="15" customHeight="1" outlineLevel="1" x14ac:dyDescent="0.25">
      <c r="A95" s="1"/>
      <c r="C95" s="4"/>
      <c r="D95" s="4"/>
      <c r="E95" s="4"/>
      <c r="F95" s="4"/>
      <c r="G95" s="4"/>
      <c r="H95" s="4"/>
      <c r="I95" s="1"/>
      <c r="O95" s="7"/>
      <c r="P95" s="7"/>
    </row>
    <row r="96" spans="1:18" ht="15" customHeight="1" x14ac:dyDescent="0.25">
      <c r="C96" s="7"/>
      <c r="D96" s="7"/>
      <c r="E96" s="7"/>
      <c r="F96" s="7"/>
      <c r="G96" s="7"/>
      <c r="H96" s="7"/>
      <c r="I96" s="1"/>
      <c r="R96" s="1"/>
    </row>
    <row r="97" spans="1:22" ht="15" customHeight="1" x14ac:dyDescent="0.25">
      <c r="A97" s="227">
        <v>2.5</v>
      </c>
      <c r="B97" s="4" t="s">
        <v>422</v>
      </c>
      <c r="I97" s="1"/>
      <c r="O97" s="23"/>
      <c r="P97" s="23"/>
    </row>
    <row r="98" spans="1:22" s="224" customFormat="1" ht="15" customHeight="1" x14ac:dyDescent="0.25">
      <c r="A98" s="222" t="s">
        <v>392</v>
      </c>
      <c r="B98" t="s">
        <v>477</v>
      </c>
      <c r="C98" s="225"/>
      <c r="D98" s="226"/>
      <c r="E98" s="226"/>
      <c r="F98" s="226"/>
      <c r="G98" s="226"/>
      <c r="H98" s="226"/>
    </row>
    <row r="99" spans="1:22" s="224" customFormat="1" ht="15" customHeight="1" x14ac:dyDescent="0.25">
      <c r="A99" s="222" t="s">
        <v>392</v>
      </c>
      <c r="B99" t="s">
        <v>478</v>
      </c>
      <c r="C99" s="225"/>
      <c r="D99" s="226"/>
      <c r="E99" s="226"/>
      <c r="F99" s="226"/>
      <c r="G99" s="226"/>
      <c r="H99" s="226"/>
    </row>
    <row r="100" spans="1:22" s="224" customFormat="1" ht="15" customHeight="1" x14ac:dyDescent="0.25">
      <c r="A100" s="222" t="s">
        <v>392</v>
      </c>
      <c r="B100" t="s">
        <v>479</v>
      </c>
      <c r="C100" s="225"/>
      <c r="D100" s="226"/>
      <c r="E100" s="226"/>
      <c r="F100" s="226"/>
      <c r="G100" s="226"/>
      <c r="H100" s="226"/>
    </row>
    <row r="101" spans="1:22" s="224" customFormat="1" ht="15" customHeight="1" x14ac:dyDescent="0.25">
      <c r="A101" s="222" t="s">
        <v>392</v>
      </c>
      <c r="B101" t="s">
        <v>480</v>
      </c>
      <c r="C101" s="225"/>
      <c r="D101" s="226"/>
      <c r="E101" s="226"/>
      <c r="F101" s="226"/>
      <c r="G101" s="226"/>
      <c r="H101" s="226"/>
    </row>
    <row r="102" spans="1:22" s="224" customFormat="1" ht="15" customHeight="1" x14ac:dyDescent="0.25">
      <c r="A102" s="222" t="s">
        <v>392</v>
      </c>
      <c r="B102" t="s">
        <v>481</v>
      </c>
      <c r="C102" s="225"/>
      <c r="D102" s="226"/>
      <c r="E102" s="226"/>
      <c r="F102" s="226"/>
      <c r="G102" s="226"/>
      <c r="H102" s="226"/>
    </row>
    <row r="103" spans="1:22" s="224" customFormat="1" ht="15" customHeight="1" x14ac:dyDescent="0.25">
      <c r="A103" s="222" t="s">
        <v>392</v>
      </c>
      <c r="B103" t="s">
        <v>482</v>
      </c>
      <c r="C103" s="225"/>
      <c r="D103" s="226"/>
      <c r="E103" s="226"/>
      <c r="F103" s="226"/>
      <c r="G103" s="226"/>
      <c r="H103" s="226"/>
    </row>
    <row r="104" spans="1:22" s="224" customFormat="1" ht="15" customHeight="1" outlineLevel="2" x14ac:dyDescent="0.25">
      <c r="A104" s="222" t="s">
        <v>392</v>
      </c>
      <c r="B104" t="s">
        <v>483</v>
      </c>
      <c r="C104" s="225"/>
      <c r="D104" s="226"/>
      <c r="E104" s="226"/>
      <c r="F104" s="226"/>
      <c r="G104" s="226"/>
      <c r="H104" s="226"/>
    </row>
    <row r="105" spans="1:22" ht="15" customHeight="1" x14ac:dyDescent="0.25">
      <c r="A105" s="222"/>
    </row>
    <row r="106" spans="1:22" s="7" customFormat="1" x14ac:dyDescent="0.25">
      <c r="A106"/>
      <c r="B106"/>
      <c r="C106" s="68"/>
      <c r="D106" s="68"/>
      <c r="E106" s="68"/>
      <c r="F106" s="68"/>
      <c r="G106" s="68"/>
      <c r="H106" s="68"/>
      <c r="I106" s="65"/>
      <c r="K106"/>
      <c r="L106"/>
      <c r="M106"/>
      <c r="N106"/>
      <c r="O106"/>
      <c r="P106"/>
      <c r="Q106"/>
    </row>
    <row r="107" spans="1:22" ht="15" customHeight="1" x14ac:dyDescent="0.25">
      <c r="A107" s="29" t="s">
        <v>423</v>
      </c>
      <c r="B107" s="4" t="s">
        <v>424</v>
      </c>
      <c r="C107" s="6"/>
      <c r="E107" s="12"/>
      <c r="F107" s="12"/>
      <c r="G107" s="12"/>
      <c r="I107" s="29"/>
    </row>
    <row r="108" spans="1:22" ht="15" customHeight="1" x14ac:dyDescent="0.25">
      <c r="A108" s="1" t="str">
        <f>IF(B108&lt;&gt;"","•","")</f>
        <v>•</v>
      </c>
      <c r="B108" t="s">
        <v>425</v>
      </c>
      <c r="G108" s="1"/>
      <c r="I108" s="1"/>
    </row>
    <row r="109" spans="1:22" ht="15" customHeight="1" x14ac:dyDescent="0.25">
      <c r="A109" s="1" t="s">
        <v>9</v>
      </c>
      <c r="B109" t="s">
        <v>426</v>
      </c>
      <c r="C109" s="4"/>
      <c r="D109" s="4"/>
      <c r="E109" s="4"/>
      <c r="F109" s="4"/>
      <c r="G109" s="4"/>
      <c r="H109" s="4"/>
      <c r="I109" s="1"/>
    </row>
    <row r="110" spans="1:22" ht="15" customHeight="1" x14ac:dyDescent="0.25">
      <c r="A110" s="1" t="str">
        <f>IF(B110&lt;&gt;"","•","")</f>
        <v>•</v>
      </c>
      <c r="B110" t="s">
        <v>427</v>
      </c>
      <c r="D110" s="7"/>
      <c r="E110" s="7"/>
      <c r="F110" s="7"/>
      <c r="G110" s="7"/>
      <c r="H110" s="7"/>
      <c r="I110" s="1"/>
      <c r="S110" s="1"/>
    </row>
    <row r="111" spans="1:22" ht="15" hidden="1" customHeight="1" outlineLevel="1" x14ac:dyDescent="0.25">
      <c r="I111" s="1"/>
    </row>
    <row r="112" spans="1:22" ht="15" hidden="1" customHeight="1" outlineLevel="1" x14ac:dyDescent="0.25">
      <c r="D112" s="23"/>
      <c r="E112" s="23"/>
      <c r="F112" s="23"/>
      <c r="G112" s="23"/>
      <c r="H112" s="23"/>
      <c r="T112" s="24"/>
      <c r="U112" s="24"/>
      <c r="V112" s="24"/>
    </row>
    <row r="113" spans="1:8" ht="15" customHeight="1" collapsed="1" x14ac:dyDescent="0.25">
      <c r="D113" s="23"/>
      <c r="E113" s="23"/>
      <c r="F113" s="23"/>
      <c r="G113" s="23"/>
      <c r="H113" s="23"/>
    </row>
    <row r="114" spans="1:8" ht="15" customHeight="1" x14ac:dyDescent="0.25">
      <c r="A114" s="227">
        <v>2.7</v>
      </c>
      <c r="B114" s="4" t="s">
        <v>428</v>
      </c>
      <c r="C114" s="7"/>
      <c r="D114" s="23"/>
      <c r="E114" s="23"/>
      <c r="F114" s="23"/>
      <c r="G114" s="23"/>
      <c r="H114" s="23"/>
    </row>
    <row r="115" spans="1:8" ht="15" customHeight="1" x14ac:dyDescent="0.25">
      <c r="A115" s="222" t="s">
        <v>392</v>
      </c>
      <c r="B115" t="s">
        <v>484</v>
      </c>
      <c r="D115" s="23"/>
      <c r="E115" s="23"/>
      <c r="F115" s="23"/>
      <c r="G115" s="23"/>
      <c r="H115" s="23"/>
    </row>
    <row r="116" spans="1:8" s="224" customFormat="1" ht="15" customHeight="1" x14ac:dyDescent="0.25">
      <c r="A116" s="222" t="s">
        <v>392</v>
      </c>
      <c r="B116" t="s">
        <v>485</v>
      </c>
      <c r="C116" s="7"/>
      <c r="D116" s="226"/>
      <c r="E116" s="226"/>
      <c r="F116" s="226"/>
      <c r="G116" s="226"/>
      <c r="H116" s="226"/>
    </row>
    <row r="117" spans="1:8" s="224" customFormat="1" ht="15" customHeight="1" x14ac:dyDescent="0.25">
      <c r="A117" s="222" t="s">
        <v>392</v>
      </c>
      <c r="B117" t="s">
        <v>486</v>
      </c>
      <c r="C117" s="7"/>
      <c r="D117" s="226"/>
      <c r="E117" s="226"/>
      <c r="F117" s="226"/>
      <c r="G117" s="226"/>
      <c r="H117" s="226"/>
    </row>
    <row r="118" spans="1:8" s="224" customFormat="1" ht="15" customHeight="1" outlineLevel="1" x14ac:dyDescent="0.25">
      <c r="A118" s="222" t="s">
        <v>392</v>
      </c>
      <c r="B118" t="s">
        <v>487</v>
      </c>
      <c r="C118" s="7"/>
      <c r="D118" s="226"/>
      <c r="E118" s="226"/>
      <c r="F118" s="226"/>
      <c r="G118" s="226"/>
      <c r="H118" s="226"/>
    </row>
    <row r="119" spans="1:8" ht="15" customHeight="1" x14ac:dyDescent="0.25">
      <c r="A119" s="222" t="s">
        <v>392</v>
      </c>
      <c r="B119" t="s">
        <v>488</v>
      </c>
      <c r="D119" s="23"/>
      <c r="E119" s="23"/>
      <c r="F119" s="23"/>
      <c r="G119" s="23"/>
      <c r="H119" s="23"/>
    </row>
    <row r="120" spans="1:8" s="224" customFormat="1" ht="15" customHeight="1" x14ac:dyDescent="0.25">
      <c r="A120" s="222" t="s">
        <v>392</v>
      </c>
      <c r="B120" t="s">
        <v>489</v>
      </c>
      <c r="C120" s="7"/>
      <c r="D120" s="226"/>
      <c r="E120" s="226"/>
      <c r="F120" s="226"/>
      <c r="G120" s="226"/>
      <c r="H120" s="226"/>
    </row>
    <row r="121" spans="1:8" s="224" customFormat="1" ht="15" customHeight="1" x14ac:dyDescent="0.25">
      <c r="A121" s="1" t="str">
        <f t="shared" ref="A121" si="4">IF(B121&lt;&gt;"","•","")</f>
        <v>•</v>
      </c>
      <c r="B121" t="s">
        <v>245</v>
      </c>
      <c r="C121" s="7"/>
      <c r="D121" s="226"/>
      <c r="E121" s="226"/>
      <c r="F121" s="226"/>
      <c r="G121" s="226"/>
      <c r="H121" s="226"/>
    </row>
    <row r="122" spans="1:8" s="224" customFormat="1" ht="15" hidden="1" customHeight="1" outlineLevel="1" x14ac:dyDescent="0.25">
      <c r="A122" s="222"/>
      <c r="B122"/>
      <c r="C122" s="7"/>
      <c r="D122" s="226"/>
      <c r="E122" s="226"/>
      <c r="F122" s="226"/>
      <c r="G122" s="226"/>
      <c r="H122" s="226"/>
    </row>
    <row r="123" spans="1:8" s="224" customFormat="1" ht="15" hidden="1" customHeight="1" outlineLevel="1" x14ac:dyDescent="0.25">
      <c r="A123" s="222"/>
      <c r="B123"/>
      <c r="C123" s="7"/>
      <c r="D123" s="226"/>
      <c r="E123" s="226"/>
      <c r="F123" s="226"/>
      <c r="G123" s="226"/>
      <c r="H123" s="226"/>
    </row>
    <row r="124" spans="1:8" s="224" customFormat="1" ht="15" customHeight="1" collapsed="1" x14ac:dyDescent="0.25">
      <c r="A124" s="222"/>
      <c r="B124"/>
      <c r="C124" s="7"/>
      <c r="D124" s="226"/>
      <c r="E124" s="226"/>
      <c r="F124" s="226"/>
      <c r="G124" s="226"/>
      <c r="H124" s="226"/>
    </row>
    <row r="125" spans="1:8" s="224" customFormat="1" ht="15" customHeight="1" x14ac:dyDescent="0.25">
      <c r="A125" s="227">
        <v>2.8</v>
      </c>
      <c r="B125" s="4" t="s">
        <v>429</v>
      </c>
      <c r="C125" s="7"/>
      <c r="D125" s="226"/>
      <c r="E125" s="226"/>
      <c r="F125" s="226"/>
      <c r="G125" s="226"/>
      <c r="H125" s="226"/>
    </row>
    <row r="126" spans="1:8" s="224" customFormat="1" ht="15" customHeight="1" x14ac:dyDescent="0.25">
      <c r="A126" s="222" t="s">
        <v>392</v>
      </c>
      <c r="B126" t="s">
        <v>490</v>
      </c>
      <c r="C126" s="225"/>
      <c r="D126" s="226"/>
      <c r="E126" s="226"/>
      <c r="F126" s="226"/>
      <c r="G126" s="226"/>
      <c r="H126" s="226"/>
    </row>
    <row r="127" spans="1:8" s="224" customFormat="1" ht="15" customHeight="1" x14ac:dyDescent="0.25">
      <c r="A127" s="222" t="s">
        <v>392</v>
      </c>
      <c r="B127" t="s">
        <v>491</v>
      </c>
      <c r="C127" s="225"/>
      <c r="D127" s="226"/>
      <c r="E127" s="226"/>
      <c r="F127" s="226"/>
      <c r="G127" s="226"/>
      <c r="H127" s="226"/>
    </row>
    <row r="128" spans="1:8" s="224" customFormat="1" ht="15" customHeight="1" x14ac:dyDescent="0.25">
      <c r="A128" s="222" t="s">
        <v>392</v>
      </c>
      <c r="B128" t="s">
        <v>492</v>
      </c>
      <c r="C128" s="225"/>
      <c r="D128" s="226"/>
      <c r="E128" s="226"/>
      <c r="F128" s="226"/>
      <c r="G128" s="226"/>
      <c r="H128" s="226"/>
    </row>
    <row r="129" spans="1:8" s="224" customFormat="1" ht="15" customHeight="1" x14ac:dyDescent="0.25">
      <c r="A129" s="222" t="s">
        <v>392</v>
      </c>
      <c r="B129" t="s">
        <v>493</v>
      </c>
      <c r="C129" s="225"/>
      <c r="D129" s="226"/>
      <c r="E129" s="226"/>
      <c r="F129" s="226"/>
      <c r="G129" s="226"/>
      <c r="H129" s="226"/>
    </row>
    <row r="130" spans="1:8" s="224" customFormat="1" ht="15" customHeight="1" x14ac:dyDescent="0.25">
      <c r="A130" s="222" t="s">
        <v>392</v>
      </c>
      <c r="B130" t="s">
        <v>494</v>
      </c>
      <c r="C130" s="225"/>
      <c r="D130" s="226"/>
      <c r="E130" s="226"/>
      <c r="F130" s="226"/>
      <c r="G130" s="226"/>
      <c r="H130" s="226"/>
    </row>
    <row r="131" spans="1:8" s="224" customFormat="1" ht="15" hidden="1" customHeight="1" outlineLevel="1" x14ac:dyDescent="0.25">
      <c r="A131" s="222"/>
      <c r="B131"/>
      <c r="C131" s="225"/>
      <c r="D131" s="226"/>
      <c r="E131" s="226"/>
      <c r="F131" s="226"/>
      <c r="G131" s="226"/>
      <c r="H131" s="226"/>
    </row>
    <row r="132" spans="1:8" s="224" customFormat="1" ht="15" hidden="1" customHeight="1" outlineLevel="1" x14ac:dyDescent="0.25">
      <c r="A132" s="222"/>
      <c r="B132"/>
      <c r="C132" s="225"/>
      <c r="D132" s="226"/>
      <c r="E132" s="226"/>
      <c r="F132" s="226"/>
      <c r="G132" s="226"/>
      <c r="H132" s="226"/>
    </row>
    <row r="133" spans="1:8" s="224" customFormat="1" ht="15" customHeight="1" collapsed="1" x14ac:dyDescent="0.25">
      <c r="A133" s="228"/>
      <c r="B133"/>
      <c r="C133" s="225"/>
      <c r="D133" s="226"/>
      <c r="E133" s="226"/>
      <c r="F133" s="226"/>
      <c r="G133" s="226"/>
      <c r="H133" s="226"/>
    </row>
    <row r="134" spans="1:8" s="224" customFormat="1" ht="15" customHeight="1" x14ac:dyDescent="0.25">
      <c r="A134" s="227">
        <v>2.9</v>
      </c>
      <c r="B134" s="4" t="s">
        <v>28</v>
      </c>
      <c r="C134" s="225"/>
      <c r="D134" s="226"/>
      <c r="E134" s="226"/>
      <c r="F134" s="226"/>
      <c r="G134" s="226"/>
      <c r="H134" s="226"/>
    </row>
    <row r="135" spans="1:8" s="224" customFormat="1" ht="15" customHeight="1" x14ac:dyDescent="0.25">
      <c r="A135" s="222" t="s">
        <v>392</v>
      </c>
      <c r="B135" t="s">
        <v>430</v>
      </c>
      <c r="C135" s="225"/>
      <c r="D135" s="226"/>
      <c r="E135" s="226"/>
      <c r="F135" s="226"/>
      <c r="G135" s="226"/>
      <c r="H135" s="226"/>
    </row>
    <row r="136" spans="1:8" s="224" customFormat="1" ht="15" customHeight="1" x14ac:dyDescent="0.25">
      <c r="A136" s="222" t="s">
        <v>392</v>
      </c>
      <c r="B136" t="s">
        <v>431</v>
      </c>
      <c r="C136" s="225"/>
      <c r="D136" s="226"/>
      <c r="E136" s="226"/>
      <c r="F136" s="226"/>
      <c r="G136" s="226"/>
      <c r="H136" s="226"/>
    </row>
    <row r="137" spans="1:8" s="224" customFormat="1" ht="15" customHeight="1" outlineLevel="1" x14ac:dyDescent="0.25">
      <c r="A137" s="222" t="s">
        <v>392</v>
      </c>
      <c r="B137" t="s">
        <v>427</v>
      </c>
      <c r="C137" s="225"/>
      <c r="D137" s="226"/>
      <c r="E137" s="226"/>
      <c r="F137" s="226"/>
      <c r="G137" s="226"/>
      <c r="H137" s="226"/>
    </row>
    <row r="138" spans="1:8" s="224" customFormat="1" ht="15" customHeight="1" outlineLevel="1" x14ac:dyDescent="0.25">
      <c r="A138" s="222"/>
      <c r="B138"/>
      <c r="C138" s="225"/>
      <c r="D138" s="226"/>
      <c r="E138" s="226"/>
      <c r="F138" s="226"/>
      <c r="G138" s="226"/>
      <c r="H138" s="226"/>
    </row>
    <row r="139" spans="1:8" s="224" customFormat="1" ht="15" customHeight="1" x14ac:dyDescent="0.25">
      <c r="A139" s="67"/>
      <c r="B139" s="66"/>
      <c r="C139" s="225"/>
      <c r="D139" s="226"/>
      <c r="E139" s="226"/>
      <c r="F139" s="226"/>
      <c r="G139" s="226"/>
      <c r="H139" s="226"/>
    </row>
    <row r="140" spans="1:8" s="224" customFormat="1" ht="15" customHeight="1" x14ac:dyDescent="0.25">
      <c r="A140" s="247" t="s">
        <v>462</v>
      </c>
      <c r="B140" s="4" t="s">
        <v>391</v>
      </c>
      <c r="C140" s="225"/>
      <c r="D140" s="226"/>
      <c r="E140" s="226"/>
      <c r="F140" s="226"/>
      <c r="G140" s="226"/>
      <c r="H140" s="226"/>
    </row>
    <row r="141" spans="1:8" s="224" customFormat="1" ht="15" customHeight="1" x14ac:dyDescent="0.25">
      <c r="A141" s="222" t="s">
        <v>392</v>
      </c>
      <c r="B141" t="s">
        <v>393</v>
      </c>
      <c r="C141" s="225"/>
      <c r="D141" s="226"/>
      <c r="E141" s="226"/>
      <c r="F141" s="226"/>
      <c r="G141" s="226"/>
      <c r="H141" s="226"/>
    </row>
    <row r="142" spans="1:8" s="224" customFormat="1" ht="15" customHeight="1" x14ac:dyDescent="0.25">
      <c r="A142" s="222" t="s">
        <v>392</v>
      </c>
      <c r="B142" t="s">
        <v>394</v>
      </c>
      <c r="C142" s="225"/>
      <c r="D142" s="226"/>
      <c r="E142" s="226"/>
      <c r="F142" s="226"/>
      <c r="G142" s="226"/>
      <c r="H142" s="226"/>
    </row>
    <row r="143" spans="1:8" s="224" customFormat="1" ht="15" customHeight="1" x14ac:dyDescent="0.25">
      <c r="A143" s="222" t="s">
        <v>392</v>
      </c>
      <c r="B143" t="s">
        <v>395</v>
      </c>
      <c r="C143" s="225"/>
      <c r="D143" s="226"/>
      <c r="E143" s="226"/>
      <c r="F143" s="226"/>
      <c r="G143" s="226"/>
      <c r="H143" s="226"/>
    </row>
    <row r="144" spans="1:8" s="224" customFormat="1" ht="15" customHeight="1" x14ac:dyDescent="0.25">
      <c r="A144" s="222" t="s">
        <v>392</v>
      </c>
      <c r="B144" t="s">
        <v>396</v>
      </c>
      <c r="C144" s="225"/>
      <c r="D144" s="226"/>
      <c r="E144" s="226"/>
      <c r="F144" s="226"/>
      <c r="G144" s="226"/>
      <c r="H144" s="226"/>
    </row>
    <row r="145" spans="1:8" s="224" customFormat="1" ht="15" customHeight="1" x14ac:dyDescent="0.25">
      <c r="A145" s="222" t="s">
        <v>392</v>
      </c>
      <c r="B145" t="s">
        <v>397</v>
      </c>
      <c r="C145" s="225"/>
      <c r="D145" s="226"/>
      <c r="E145" s="226"/>
      <c r="F145" s="226"/>
      <c r="G145" s="226"/>
      <c r="H145" s="226"/>
    </row>
    <row r="146" spans="1:8" s="224" customFormat="1" ht="15" customHeight="1" x14ac:dyDescent="0.25">
      <c r="A146" s="1" t="str">
        <f t="shared" ref="A146" si="5">IF(B146&lt;&gt;"","•","")</f>
        <v>•</v>
      </c>
      <c r="B146" t="s">
        <v>245</v>
      </c>
      <c r="C146" s="225"/>
      <c r="D146" s="226"/>
      <c r="E146" s="226"/>
      <c r="F146" s="226"/>
      <c r="G146" s="226"/>
      <c r="H146" s="226"/>
    </row>
    <row r="147" spans="1:8" s="224" customFormat="1" ht="15" hidden="1" customHeight="1" outlineLevel="1" x14ac:dyDescent="0.25">
      <c r="A147" s="222"/>
      <c r="B147"/>
      <c r="C147" s="225"/>
      <c r="D147" s="226"/>
      <c r="E147" s="226"/>
      <c r="F147" s="226"/>
      <c r="G147" s="226"/>
      <c r="H147" s="226"/>
    </row>
    <row r="148" spans="1:8" s="224" customFormat="1" ht="15" hidden="1" customHeight="1" outlineLevel="1" x14ac:dyDescent="0.25">
      <c r="A148" s="222"/>
      <c r="B148"/>
      <c r="C148" s="225"/>
      <c r="D148" s="226"/>
      <c r="E148" s="226"/>
      <c r="F148" s="226"/>
      <c r="G148" s="226"/>
      <c r="H148" s="226"/>
    </row>
    <row r="149" spans="1:8" s="224" customFormat="1" ht="15" customHeight="1" collapsed="1" x14ac:dyDescent="0.25">
      <c r="A149" s="1"/>
      <c r="B149"/>
      <c r="C149" s="225"/>
      <c r="D149" s="226"/>
      <c r="E149" s="226"/>
      <c r="F149" s="226"/>
      <c r="G149" s="226"/>
      <c r="H149" s="226"/>
    </row>
    <row r="150" spans="1:8" s="224" customFormat="1" ht="15" customHeight="1" x14ac:dyDescent="0.25">
      <c r="A150" s="247" t="s">
        <v>463</v>
      </c>
      <c r="B150" s="4" t="s">
        <v>398</v>
      </c>
      <c r="C150" s="225"/>
      <c r="D150" s="226"/>
      <c r="E150" s="226"/>
      <c r="F150" s="226"/>
      <c r="G150" s="226"/>
      <c r="H150" s="226"/>
    </row>
    <row r="151" spans="1:8" s="224" customFormat="1" ht="15" customHeight="1" x14ac:dyDescent="0.25">
      <c r="A151" s="222" t="s">
        <v>392</v>
      </c>
      <c r="B151" t="s">
        <v>495</v>
      </c>
      <c r="C151" s="225"/>
      <c r="D151" s="226"/>
      <c r="E151" s="226"/>
      <c r="F151" s="226"/>
      <c r="G151" s="226"/>
      <c r="H151" s="226"/>
    </row>
    <row r="152" spans="1:8" s="224" customFormat="1" ht="15" customHeight="1" x14ac:dyDescent="0.25">
      <c r="A152" s="222" t="s">
        <v>392</v>
      </c>
      <c r="B152" t="s">
        <v>496</v>
      </c>
      <c r="C152" s="225"/>
      <c r="D152" s="226"/>
      <c r="E152" s="226"/>
      <c r="F152" s="226"/>
      <c r="G152" s="226"/>
      <c r="H152" s="226"/>
    </row>
    <row r="153" spans="1:8" s="224" customFormat="1" ht="15" customHeight="1" x14ac:dyDescent="0.25">
      <c r="A153" s="222" t="s">
        <v>392</v>
      </c>
      <c r="B153" t="s">
        <v>497</v>
      </c>
      <c r="C153" s="225"/>
      <c r="D153" s="226"/>
      <c r="E153" s="226"/>
      <c r="F153" s="226"/>
      <c r="G153" s="226"/>
      <c r="H153" s="226"/>
    </row>
    <row r="154" spans="1:8" s="224" customFormat="1" ht="15" hidden="1" customHeight="1" outlineLevel="1" x14ac:dyDescent="0.25">
      <c r="A154" s="222"/>
      <c r="B154"/>
      <c r="C154" s="225"/>
      <c r="D154" s="226"/>
      <c r="E154" s="226"/>
      <c r="F154" s="226"/>
      <c r="G154" s="226"/>
      <c r="H154" s="226"/>
    </row>
    <row r="155" spans="1:8" s="224" customFormat="1" ht="15" hidden="1" customHeight="1" outlineLevel="1" x14ac:dyDescent="0.25">
      <c r="A155" s="222"/>
      <c r="B155"/>
      <c r="C155" s="225"/>
      <c r="D155" s="226"/>
      <c r="E155" s="226"/>
      <c r="F155" s="226"/>
      <c r="G155" s="226"/>
      <c r="H155" s="226"/>
    </row>
    <row r="156" spans="1:8" s="224" customFormat="1" ht="15" customHeight="1" collapsed="1" x14ac:dyDescent="0.25">
      <c r="A156" s="222"/>
      <c r="B156"/>
      <c r="C156" s="225"/>
      <c r="D156" s="226"/>
      <c r="E156" s="226"/>
      <c r="F156" s="226"/>
      <c r="G156" s="226"/>
      <c r="H156" s="226"/>
    </row>
    <row r="157" spans="1:8" ht="15" customHeight="1" x14ac:dyDescent="0.25">
      <c r="A157" s="247" t="s">
        <v>464</v>
      </c>
      <c r="B157" s="4" t="s">
        <v>28</v>
      </c>
      <c r="C157" s="225"/>
      <c r="D157" s="23"/>
      <c r="E157" s="23"/>
      <c r="F157" s="23"/>
      <c r="G157" s="23"/>
      <c r="H157" s="23"/>
    </row>
    <row r="158" spans="1:8" s="224" customFormat="1" ht="15" customHeight="1" x14ac:dyDescent="0.25">
      <c r="A158" s="222" t="s">
        <v>392</v>
      </c>
      <c r="B158" t="s">
        <v>498</v>
      </c>
      <c r="C158" s="225"/>
      <c r="D158" s="226"/>
      <c r="E158" s="226"/>
      <c r="F158" s="226"/>
      <c r="G158" s="226"/>
      <c r="H158" s="226"/>
    </row>
    <row r="159" spans="1:8" s="224" customFormat="1" ht="15" customHeight="1" x14ac:dyDescent="0.25">
      <c r="A159" s="222" t="s">
        <v>392</v>
      </c>
      <c r="B159" t="s">
        <v>499</v>
      </c>
      <c r="C159" s="225"/>
      <c r="D159" s="226"/>
      <c r="E159" s="226"/>
      <c r="F159" s="226"/>
      <c r="G159" s="226"/>
      <c r="H159" s="226"/>
    </row>
    <row r="160" spans="1:8" s="224" customFormat="1" ht="15" customHeight="1" outlineLevel="1" x14ac:dyDescent="0.25">
      <c r="A160" s="222" t="s">
        <v>392</v>
      </c>
      <c r="B160" t="s">
        <v>427</v>
      </c>
      <c r="C160" s="225"/>
      <c r="D160" s="226"/>
      <c r="E160" s="226"/>
      <c r="F160" s="226"/>
      <c r="G160" s="226"/>
      <c r="H160" s="226"/>
    </row>
    <row r="161" spans="1:17" ht="15" customHeight="1" outlineLevel="1" x14ac:dyDescent="0.25">
      <c r="A161" s="1" t="str">
        <f t="shared" ref="A161" si="6">IF(B161&lt;&gt;"","•","")</f>
        <v/>
      </c>
      <c r="C161" s="7"/>
      <c r="D161" s="23"/>
      <c r="E161" s="23"/>
      <c r="F161" s="23"/>
      <c r="G161" s="23"/>
      <c r="H161" s="23"/>
    </row>
    <row r="162" spans="1:17" ht="15" customHeight="1" x14ac:dyDescent="0.25">
      <c r="A162" s="1"/>
      <c r="B162" s="7"/>
      <c r="C162" s="7"/>
      <c r="D162" s="23"/>
      <c r="E162" s="23"/>
      <c r="F162" s="23"/>
      <c r="G162" s="23"/>
      <c r="H162" s="23"/>
    </row>
    <row r="163" spans="1:17" s="7" customFormat="1" ht="19.899999999999999" customHeight="1" x14ac:dyDescent="0.25">
      <c r="A163" s="67" t="s">
        <v>416</v>
      </c>
      <c r="B163" s="66" t="s">
        <v>237</v>
      </c>
      <c r="D163" s="23"/>
      <c r="E163" s="23"/>
      <c r="F163" s="23"/>
      <c r="G163" s="23"/>
      <c r="H163" s="23"/>
      <c r="I163" s="65"/>
      <c r="K163"/>
      <c r="L163"/>
      <c r="M163"/>
      <c r="N163"/>
      <c r="O163"/>
      <c r="P163"/>
      <c r="Q163"/>
    </row>
    <row r="164" spans="1:17" s="7" customFormat="1" ht="15" customHeight="1" x14ac:dyDescent="0.25">
      <c r="A164" s="103">
        <v>3.1</v>
      </c>
      <c r="B164" s="66" t="s">
        <v>261</v>
      </c>
      <c r="D164" s="23"/>
      <c r="E164" s="23"/>
      <c r="F164" s="23"/>
      <c r="G164" s="23"/>
      <c r="H164" s="23"/>
      <c r="I164" s="65"/>
      <c r="K164" s="66"/>
      <c r="M164" s="23"/>
      <c r="N164" s="23"/>
      <c r="O164" s="23"/>
      <c r="P164" s="23"/>
    </row>
    <row r="165" spans="1:17" s="7" customFormat="1" ht="15" customHeight="1" x14ac:dyDescent="0.25">
      <c r="A165" s="67"/>
      <c r="B165" s="274" t="s">
        <v>301</v>
      </c>
      <c r="C165" s="274"/>
      <c r="D165" s="274"/>
      <c r="E165" s="274"/>
      <c r="F165" s="274"/>
      <c r="G165" s="274"/>
      <c r="H165" s="274"/>
      <c r="I165" s="274"/>
      <c r="K165" s="66"/>
      <c r="M165" s="23"/>
      <c r="N165" s="23"/>
      <c r="O165" s="23"/>
      <c r="P165" s="23"/>
    </row>
    <row r="166" spans="1:17" s="7" customFormat="1" ht="15" customHeight="1" x14ac:dyDescent="0.25">
      <c r="A166" s="67"/>
      <c r="B166" s="274"/>
      <c r="C166" s="274"/>
      <c r="D166" s="274"/>
      <c r="E166" s="274"/>
      <c r="F166" s="274"/>
      <c r="G166" s="274"/>
      <c r="H166" s="274"/>
      <c r="I166" s="274"/>
      <c r="K166" s="66"/>
      <c r="M166" s="23"/>
      <c r="N166" s="23"/>
      <c r="O166" s="23"/>
      <c r="P166" s="23"/>
    </row>
    <row r="167" spans="1:17" s="7" customFormat="1" ht="15" customHeight="1" x14ac:dyDescent="0.25">
      <c r="A167" s="67"/>
      <c r="B167" s="274"/>
      <c r="C167" s="274"/>
      <c r="D167" s="274"/>
      <c r="E167" s="274"/>
      <c r="F167" s="274"/>
      <c r="G167" s="274"/>
      <c r="H167" s="274"/>
      <c r="I167" s="274"/>
      <c r="K167" s="66"/>
      <c r="M167" s="23"/>
      <c r="N167" s="23"/>
      <c r="O167" s="23"/>
      <c r="P167" s="23"/>
    </row>
    <row r="168" spans="1:17" s="7" customFormat="1" ht="15" customHeight="1" x14ac:dyDescent="0.25">
      <c r="A168" s="67"/>
      <c r="B168" s="274"/>
      <c r="C168" s="274"/>
      <c r="D168" s="274"/>
      <c r="E168" s="274"/>
      <c r="F168" s="274"/>
      <c r="G168" s="274"/>
      <c r="H168" s="274"/>
      <c r="I168" s="274"/>
      <c r="K168" s="66"/>
      <c r="M168" s="23"/>
      <c r="N168" s="23"/>
      <c r="O168" s="23"/>
      <c r="P168" s="23"/>
    </row>
    <row r="169" spans="1:17" s="7" customFormat="1" ht="15" customHeight="1" x14ac:dyDescent="0.25">
      <c r="A169" s="67"/>
      <c r="B169" s="66"/>
      <c r="D169" s="23"/>
      <c r="E169" s="23"/>
      <c r="F169" s="23"/>
      <c r="G169" s="23"/>
      <c r="H169" s="23"/>
      <c r="I169" s="65"/>
      <c r="K169" s="66"/>
      <c r="M169" s="23"/>
      <c r="N169" s="23"/>
      <c r="O169" s="23"/>
      <c r="P169" s="23"/>
    </row>
    <row r="170" spans="1:17" s="7" customFormat="1" ht="15" customHeight="1" x14ac:dyDescent="0.25">
      <c r="A170" s="66">
        <v>3.2</v>
      </c>
      <c r="B170" s="66" t="s">
        <v>265</v>
      </c>
      <c r="D170" s="23"/>
      <c r="E170" s="23"/>
      <c r="F170" s="23"/>
      <c r="G170" s="23"/>
      <c r="H170" s="23"/>
      <c r="I170" s="65"/>
      <c r="K170" s="66"/>
      <c r="M170" s="23"/>
      <c r="N170" s="23"/>
      <c r="O170" s="23"/>
      <c r="P170" s="23"/>
    </row>
    <row r="171" spans="1:17" s="7" customFormat="1" ht="15" customHeight="1" x14ac:dyDescent="0.25">
      <c r="A171" s="67"/>
      <c r="B171" s="274" t="s">
        <v>257</v>
      </c>
      <c r="C171" s="274"/>
      <c r="D171" s="274"/>
      <c r="E171" s="274"/>
      <c r="F171" s="274"/>
      <c r="G171" s="274"/>
      <c r="H171" s="274"/>
      <c r="I171" s="274"/>
      <c r="K171" s="66"/>
      <c r="M171" s="23"/>
      <c r="N171" s="23"/>
      <c r="O171" s="23"/>
      <c r="P171" s="23"/>
    </row>
    <row r="172" spans="1:17" s="7" customFormat="1" ht="15" customHeight="1" x14ac:dyDescent="0.25">
      <c r="A172" s="67"/>
      <c r="B172" s="274"/>
      <c r="C172" s="274"/>
      <c r="D172" s="274"/>
      <c r="E172" s="274"/>
      <c r="F172" s="274"/>
      <c r="G172" s="274"/>
      <c r="H172" s="274"/>
      <c r="I172" s="274"/>
      <c r="K172" s="66" t="s">
        <v>250</v>
      </c>
      <c r="M172" s="23"/>
      <c r="N172" s="23"/>
      <c r="O172" s="23"/>
      <c r="P172" s="23"/>
      <c r="Q172" s="66" t="s">
        <v>251</v>
      </c>
    </row>
    <row r="173" spans="1:17" s="7" customFormat="1" ht="15" customHeight="1" x14ac:dyDescent="0.25">
      <c r="A173" s="15" t="s">
        <v>9</v>
      </c>
      <c r="B173" s="10" t="s">
        <v>248</v>
      </c>
      <c r="D173" s="23"/>
      <c r="E173" s="23"/>
      <c r="F173" s="23"/>
      <c r="G173" s="23"/>
      <c r="H173" s="23"/>
      <c r="I173" s="65"/>
      <c r="K173" s="7" t="s">
        <v>248</v>
      </c>
      <c r="M173" s="23"/>
      <c r="N173" s="23"/>
      <c r="O173" s="23"/>
      <c r="P173" s="23"/>
      <c r="Q173" s="105" t="s">
        <v>252</v>
      </c>
    </row>
    <row r="174" spans="1:17" s="7" customFormat="1" ht="15" customHeight="1" x14ac:dyDescent="0.25">
      <c r="A174" s="15" t="s">
        <v>9</v>
      </c>
      <c r="B174" s="10" t="s">
        <v>302</v>
      </c>
      <c r="D174" s="23"/>
      <c r="E174" s="23"/>
      <c r="F174" s="23"/>
      <c r="G174" s="23"/>
      <c r="H174" s="23"/>
      <c r="I174" s="65"/>
      <c r="K174" s="104" t="s">
        <v>249</v>
      </c>
      <c r="M174" s="23"/>
      <c r="N174" s="23"/>
      <c r="O174" s="23"/>
      <c r="P174" s="23"/>
      <c r="Q174" s="105" t="s">
        <v>258</v>
      </c>
    </row>
    <row r="175" spans="1:17" s="7" customFormat="1" ht="15" customHeight="1" outlineLevel="1" x14ac:dyDescent="0.25">
      <c r="A175" s="15" t="s">
        <v>9</v>
      </c>
      <c r="B175" s="10" t="s">
        <v>303</v>
      </c>
      <c r="D175" s="23"/>
      <c r="E175" s="23"/>
      <c r="F175" s="23"/>
      <c r="G175" s="23"/>
      <c r="H175" s="23"/>
      <c r="I175" s="65"/>
      <c r="K175" s="104" t="s">
        <v>254</v>
      </c>
      <c r="M175" s="23"/>
      <c r="N175" s="23"/>
      <c r="O175" s="23"/>
      <c r="P175" s="23"/>
      <c r="Q175" s="105" t="s">
        <v>253</v>
      </c>
    </row>
    <row r="176" spans="1:17" s="7" customFormat="1" ht="15" customHeight="1" x14ac:dyDescent="0.25">
      <c r="A176" s="15"/>
      <c r="B176" s="10"/>
      <c r="D176" s="23"/>
      <c r="E176" s="23"/>
      <c r="F176" s="23"/>
      <c r="G176" s="23"/>
      <c r="H176" s="23"/>
      <c r="I176" s="65"/>
      <c r="K176" s="104"/>
      <c r="M176" s="23"/>
      <c r="N176" s="23"/>
      <c r="O176" s="23"/>
      <c r="P176" s="23"/>
      <c r="Q176" s="105"/>
    </row>
    <row r="177" spans="1:25" s="7" customFormat="1" ht="15" customHeight="1" x14ac:dyDescent="0.25">
      <c r="A177" s="15"/>
      <c r="B177" s="10"/>
      <c r="D177" s="23"/>
      <c r="E177" s="23"/>
      <c r="F177" s="23"/>
      <c r="G177" s="23"/>
      <c r="H177" s="23"/>
      <c r="I177" s="65"/>
      <c r="K177" s="104"/>
      <c r="M177" s="23"/>
      <c r="N177" s="23"/>
      <c r="O177" s="23"/>
      <c r="P177" s="23"/>
      <c r="Q177" s="105"/>
    </row>
    <row r="178" spans="1:25" s="7" customFormat="1" ht="15" customHeight="1" x14ac:dyDescent="0.25">
      <c r="A178" s="67"/>
      <c r="B178" s="66"/>
      <c r="D178" s="23"/>
      <c r="E178" s="23"/>
      <c r="F178" s="23"/>
      <c r="G178" s="23"/>
      <c r="H178" s="23"/>
      <c r="I178" s="65"/>
      <c r="K178" s="66"/>
      <c r="M178" s="23"/>
      <c r="N178" s="23"/>
      <c r="O178" s="23"/>
      <c r="P178" s="23"/>
    </row>
    <row r="179" spans="1:25" s="7" customFormat="1" ht="15" customHeight="1" x14ac:dyDescent="0.25">
      <c r="A179" s="66">
        <v>3.3</v>
      </c>
      <c r="B179" s="66" t="s">
        <v>266</v>
      </c>
      <c r="D179" s="23"/>
      <c r="E179" s="23"/>
      <c r="F179" s="23"/>
      <c r="G179" s="23"/>
      <c r="H179" s="23"/>
      <c r="I179" s="65"/>
      <c r="M179" s="23"/>
      <c r="N179" s="23"/>
      <c r="O179" s="23"/>
      <c r="P179" s="23"/>
    </row>
    <row r="180" spans="1:25" s="7" customFormat="1" ht="15" customHeight="1" thickBot="1" x14ac:dyDescent="0.3">
      <c r="A180" s="66"/>
      <c r="B180" s="286" t="s">
        <v>264</v>
      </c>
      <c r="C180" s="286"/>
      <c r="D180" s="286"/>
      <c r="E180" s="286"/>
      <c r="F180" s="286"/>
      <c r="G180" s="286"/>
      <c r="H180" s="286"/>
      <c r="I180" s="286"/>
      <c r="K180" s="66" t="s">
        <v>453</v>
      </c>
      <c r="M180" s="23"/>
      <c r="N180" s="23"/>
      <c r="O180" s="23"/>
      <c r="P180" s="23"/>
      <c r="R180" s="66"/>
      <c r="X180" s="66"/>
    </row>
    <row r="181" spans="1:25" s="7" customFormat="1" ht="15" customHeight="1" thickTop="1" thickBot="1" x14ac:dyDescent="0.3">
      <c r="A181" s="15" t="s">
        <v>9</v>
      </c>
      <c r="B181" s="10" t="str" cm="1">
        <f t="array" ref="B181">IFERROR(INDEX('01-Project Info'!$AB$3:$AB$40,SMALL(IF('01-Project Info'!$AA$3:$AA$40=$K$181,ROW('01-Project Info'!$AB$3:$AB$40)-ROW('01-Project Info'!$AB$3)+1),ROWS('01-Project Info'!$AB$3:$AB3))),"")</f>
        <v/>
      </c>
      <c r="C181" s="10"/>
      <c r="D181" s="13"/>
      <c r="E181" s="10"/>
      <c r="F181" s="13"/>
      <c r="K181" s="241" t="str">
        <f>IF('01-Project Info'!$B$5="Restaurant","Restaurant",IF(OR('01-Project Info'!$B$5="Office",'01-Project Info'!$B$5="Commercial"),"Commercial",IF(OR('01-Project Info'!$B$5="Group house",'01-Project Info'!$B$5="Apartment",'01-Project Info'!$B$5="Mixed-use complex"),"Residential","No Reference Available")))</f>
        <v>No Reference Available</v>
      </c>
      <c r="L181" s="10"/>
      <c r="M181" s="10"/>
      <c r="N181" s="13"/>
      <c r="O181" s="10"/>
      <c r="P181" s="13"/>
      <c r="R181" s="15"/>
      <c r="S181" s="10"/>
      <c r="X181" s="15"/>
    </row>
    <row r="182" spans="1:25" s="7" customFormat="1" ht="15" customHeight="1" thickTop="1" x14ac:dyDescent="0.25">
      <c r="A182" s="15" t="s">
        <v>9</v>
      </c>
      <c r="B182" s="10" t="str" cm="1">
        <f t="array" ref="B182">IFERROR(INDEX('01-Project Info'!$AB$3:$AB$40,SMALL(IF('01-Project Info'!$AA$3:$AA$40=$K$181,ROW('01-Project Info'!$AB$3:$AB$40)-ROW('01-Project Info'!$AB$3)+1),ROWS('01-Project Info'!$AB$3:$AB4))),"")</f>
        <v/>
      </c>
      <c r="C182" s="10"/>
      <c r="D182" s="34"/>
      <c r="E182" s="33"/>
      <c r="F182" s="34"/>
      <c r="K182" s="133"/>
      <c r="L182" s="10"/>
      <c r="M182" s="10"/>
      <c r="N182" s="34"/>
      <c r="O182" s="33"/>
      <c r="P182" s="34"/>
      <c r="R182" s="15"/>
      <c r="S182" s="10"/>
      <c r="X182" s="15"/>
    </row>
    <row r="183" spans="1:25" s="7" customFormat="1" ht="15" customHeight="1" x14ac:dyDescent="0.25">
      <c r="A183" s="15" t="s">
        <v>9</v>
      </c>
      <c r="B183" s="10" t="str" cm="1">
        <f t="array" ref="B183">IFERROR(INDEX('01-Project Info'!$AB$3:$AB$40,SMALL(IF('01-Project Info'!$AA$3:$AA$40=$K$181,ROW('01-Project Info'!$AB$3:$AB$40)-ROW('01-Project Info'!$AB$3)+1),ROWS('01-Project Info'!$AB$3:$AB5))),"")</f>
        <v/>
      </c>
      <c r="C183" s="10"/>
      <c r="D183" s="34"/>
      <c r="E183" s="33"/>
      <c r="F183" s="34"/>
      <c r="K183" s="133"/>
      <c r="L183" s="10"/>
      <c r="M183" s="10"/>
      <c r="N183" s="34"/>
      <c r="O183" s="33"/>
      <c r="P183" s="34"/>
      <c r="R183" s="15"/>
      <c r="S183" s="10"/>
      <c r="X183" s="15"/>
      <c r="Y183" s="10"/>
    </row>
    <row r="184" spans="1:25" s="7" customFormat="1" ht="15" customHeight="1" x14ac:dyDescent="0.25">
      <c r="A184" s="15" t="s">
        <v>9</v>
      </c>
      <c r="B184" s="10" t="str" cm="1">
        <f t="array" ref="B184">IFERROR(INDEX('01-Project Info'!$AB$3:$AB$40,SMALL(IF('01-Project Info'!$AA$3:$AA$40=$K$181,ROW('01-Project Info'!$AB$3:$AB$40)-ROW('01-Project Info'!$AB$3)+1),ROWS('01-Project Info'!$AB$3:$AB6))),"")</f>
        <v/>
      </c>
      <c r="C184" s="17"/>
      <c r="D184" s="10"/>
      <c r="E184" s="33"/>
      <c r="F184" s="33"/>
      <c r="K184" s="133"/>
      <c r="L184" s="10"/>
      <c r="M184" s="17"/>
      <c r="N184" s="10"/>
      <c r="O184" s="33"/>
      <c r="P184" s="33"/>
      <c r="R184" s="15"/>
      <c r="S184" s="10"/>
      <c r="X184" s="15"/>
    </row>
    <row r="185" spans="1:25" s="7" customFormat="1" ht="15" customHeight="1" x14ac:dyDescent="0.25">
      <c r="A185" s="15" t="s">
        <v>9</v>
      </c>
      <c r="B185" s="10" t="str" cm="1">
        <f t="array" ref="B185">IFERROR(INDEX('01-Project Info'!$AB$3:$AB$40,SMALL(IF('01-Project Info'!$AA$3:$AA$40=$K$181,ROW('01-Project Info'!$AB$3:$AB$40)-ROW('01-Project Info'!$AB$3)+1),ROWS('01-Project Info'!$AB$3:$AB7))),"")</f>
        <v/>
      </c>
      <c r="C185" s="17"/>
      <c r="D185" s="17"/>
      <c r="E185" s="17"/>
      <c r="F185" s="17"/>
      <c r="K185" s="133"/>
      <c r="L185" s="10"/>
      <c r="M185" s="17"/>
      <c r="N185" s="17"/>
      <c r="O185" s="17"/>
      <c r="P185" s="17"/>
      <c r="R185" s="15"/>
      <c r="S185" s="10"/>
      <c r="X185" s="15"/>
    </row>
    <row r="186" spans="1:25" s="7" customFormat="1" ht="15" customHeight="1" x14ac:dyDescent="0.25">
      <c r="A186" s="15" t="s">
        <v>9</v>
      </c>
      <c r="B186" s="10" t="str" cm="1">
        <f t="array" ref="B186">IFERROR(INDEX('01-Project Info'!$AB$3:$AB$40,SMALL(IF('01-Project Info'!$AA$3:$AA$40=$K$181,ROW('01-Project Info'!$AB$3:$AB$40)-ROW('01-Project Info'!$AB$3)+1),ROWS('01-Project Info'!$AB$3:$AB8))),"")</f>
        <v/>
      </c>
      <c r="C186"/>
      <c r="D186"/>
      <c r="E186"/>
      <c r="F186"/>
      <c r="K186" s="133"/>
      <c r="L186" s="143"/>
      <c r="O186"/>
      <c r="P186"/>
      <c r="R186" s="15"/>
      <c r="S186" s="10"/>
      <c r="X186" s="15"/>
      <c r="Y186" s="10"/>
    </row>
    <row r="187" spans="1:25" s="7" customFormat="1" ht="15" customHeight="1" x14ac:dyDescent="0.25">
      <c r="A187" s="15" t="s">
        <v>9</v>
      </c>
      <c r="B187" s="10" t="str" cm="1">
        <f t="array" ref="B187">IFERROR(INDEX('01-Project Info'!$AB$3:$AB$40,SMALL(IF('01-Project Info'!$AA$3:$AA$40=$K$181,ROW('01-Project Info'!$AB$3:$AB$40)-ROW('01-Project Info'!$AB$3)+1),ROWS('01-Project Info'!$AB$3:$AB9))),"")</f>
        <v/>
      </c>
      <c r="C187"/>
      <c r="D187"/>
      <c r="E187" s="16"/>
      <c r="F187"/>
      <c r="K187" s="133"/>
      <c r="L187" s="10"/>
      <c r="M187"/>
      <c r="N187"/>
      <c r="O187" s="16"/>
      <c r="P187"/>
      <c r="R187" s="15"/>
      <c r="S187" s="10"/>
      <c r="X187" s="15"/>
    </row>
    <row r="188" spans="1:25" s="7" customFormat="1" ht="15" customHeight="1" x14ac:dyDescent="0.25">
      <c r="A188" s="15" t="s">
        <v>9</v>
      </c>
      <c r="B188" s="10" t="str" cm="1">
        <f t="array" ref="B188">IFERROR(INDEX('01-Project Info'!$AB$3:$AB$40,SMALL(IF('01-Project Info'!$AA$3:$AA$40=$K$181,ROW('01-Project Info'!$AB$3:$AB$40)-ROW('01-Project Info'!$AB$3)+1),ROWS('01-Project Info'!$AB$3:$AB10))),"")</f>
        <v/>
      </c>
      <c r="K188" s="133"/>
      <c r="L188" s="10"/>
      <c r="M188"/>
      <c r="N188"/>
      <c r="R188" s="15"/>
      <c r="S188" s="10"/>
      <c r="X188" s="15"/>
    </row>
    <row r="189" spans="1:25" s="7" customFormat="1" ht="15" customHeight="1" x14ac:dyDescent="0.25">
      <c r="A189" s="15" t="s">
        <v>9</v>
      </c>
      <c r="B189" s="10" t="str" cm="1">
        <f t="array" ref="B189">IFERROR(INDEX('01-Project Info'!$AB$3:$AB$40,SMALL(IF('01-Project Info'!$AA$3:$AA$40=$K$181,ROW('01-Project Info'!$AB$3:$AB$40)-ROW('01-Project Info'!$AB$3)+1),ROWS('01-Project Info'!$AB$3:$AB11))),"")</f>
        <v/>
      </c>
      <c r="C189"/>
      <c r="D189"/>
      <c r="E189"/>
      <c r="F189"/>
      <c r="K189" s="133"/>
      <c r="M189"/>
      <c r="N189"/>
      <c r="O189"/>
      <c r="P189"/>
      <c r="R189" s="15"/>
      <c r="X189" s="15"/>
    </row>
    <row r="190" spans="1:25" s="7" customFormat="1" ht="15" customHeight="1" x14ac:dyDescent="0.25">
      <c r="A190" s="15" t="s">
        <v>9</v>
      </c>
      <c r="B190" s="10" t="str" cm="1">
        <f t="array" ref="B190">IFERROR(INDEX('01-Project Info'!$AB$3:$AB$40,SMALL(IF('01-Project Info'!$AA$3:$AA$40=$K$181,ROW('01-Project Info'!$AB$3:$AB$40)-ROW('01-Project Info'!$AB$3)+1),ROWS('01-Project Info'!$AB$3:$AB12))),"")</f>
        <v/>
      </c>
      <c r="C190"/>
      <c r="D190"/>
      <c r="E190"/>
      <c r="F190"/>
      <c r="K190" s="133"/>
      <c r="L190" s="143"/>
      <c r="R190" s="15"/>
      <c r="X190" s="15"/>
    </row>
    <row r="191" spans="1:25" s="7" customFormat="1" ht="15" customHeight="1" x14ac:dyDescent="0.25">
      <c r="R191" s="15"/>
    </row>
    <row r="192" spans="1:25" ht="15" customHeight="1" x14ac:dyDescent="0.25">
      <c r="A192" s="66">
        <v>3.4</v>
      </c>
      <c r="B192" s="66" t="s">
        <v>238</v>
      </c>
    </row>
    <row r="193" spans="1:20" ht="15" customHeight="1" x14ac:dyDescent="0.25">
      <c r="A193" s="66"/>
      <c r="B193" s="287" t="s">
        <v>29</v>
      </c>
      <c r="C193" s="287"/>
      <c r="D193" s="287"/>
      <c r="E193" s="287"/>
      <c r="F193" s="287"/>
      <c r="G193" s="287"/>
      <c r="H193" s="287"/>
      <c r="I193" s="287"/>
      <c r="K193" t="s">
        <v>30</v>
      </c>
      <c r="N193" t="s">
        <v>31</v>
      </c>
      <c r="O193" t="s">
        <v>222</v>
      </c>
    </row>
    <row r="194" spans="1:20" ht="15" customHeight="1" x14ac:dyDescent="0.25">
      <c r="A194" s="66"/>
      <c r="B194" t="s">
        <v>30</v>
      </c>
      <c r="E194" s="96" t="s">
        <v>239</v>
      </c>
      <c r="K194" t="s">
        <v>223</v>
      </c>
      <c r="N194" t="s">
        <v>31</v>
      </c>
      <c r="O194" t="s">
        <v>225</v>
      </c>
    </row>
    <row r="195" spans="1:20" ht="15" customHeight="1" x14ac:dyDescent="0.25">
      <c r="B195" t="s">
        <v>33</v>
      </c>
      <c r="E195" s="7"/>
      <c r="K195" t="s">
        <v>30</v>
      </c>
      <c r="N195" t="s">
        <v>31</v>
      </c>
      <c r="O195" t="s">
        <v>224</v>
      </c>
    </row>
    <row r="196" spans="1:20" s="10" customFormat="1" ht="15" customHeight="1" x14ac:dyDescent="0.25">
      <c r="A196"/>
      <c r="B196" s="7"/>
      <c r="C196" s="7"/>
      <c r="D196" s="23"/>
      <c r="E196" s="23"/>
      <c r="F196" s="23"/>
      <c r="G196" s="23"/>
      <c r="H196" s="23"/>
      <c r="I196"/>
      <c r="Q196"/>
      <c r="R196"/>
    </row>
    <row r="197" spans="1:20" s="7" customFormat="1" ht="19.899999999999999" customHeight="1" x14ac:dyDescent="0.25">
      <c r="A197" s="67" t="s">
        <v>68</v>
      </c>
      <c r="B197" s="66" t="s">
        <v>69</v>
      </c>
      <c r="D197" s="23"/>
      <c r="E197" s="23"/>
      <c r="F197" s="23"/>
      <c r="G197" s="23"/>
      <c r="H197" s="23"/>
      <c r="I197" s="65"/>
      <c r="K197" s="66"/>
      <c r="M197" s="23"/>
      <c r="N197" s="23"/>
      <c r="O197"/>
      <c r="P197" s="23"/>
    </row>
    <row r="198" spans="1:20" s="7" customFormat="1" ht="19.899999999999999" customHeight="1" x14ac:dyDescent="0.25">
      <c r="B198" s="286" t="s">
        <v>259</v>
      </c>
      <c r="C198" s="286"/>
      <c r="D198" s="286"/>
      <c r="E198" s="286"/>
      <c r="F198" s="286"/>
      <c r="G198" s="286"/>
      <c r="H198" s="286"/>
      <c r="I198" s="286"/>
    </row>
    <row r="199" spans="1:20" ht="15" customHeight="1" x14ac:dyDescent="0.25">
      <c r="B199" s="60" t="s">
        <v>76</v>
      </c>
      <c r="C199" s="60"/>
      <c r="D199" s="298" t="s">
        <v>77</v>
      </c>
      <c r="E199" s="298"/>
      <c r="F199" s="298" t="s">
        <v>78</v>
      </c>
      <c r="G199" s="298"/>
      <c r="H199" s="13"/>
      <c r="K199" s="35"/>
      <c r="L199" s="35"/>
      <c r="M199" s="31"/>
      <c r="N199" s="32"/>
      <c r="O199" s="10"/>
      <c r="P199" s="13"/>
    </row>
    <row r="200" spans="1:20" ht="15" customHeight="1" x14ac:dyDescent="0.25">
      <c r="B200" s="60" t="s">
        <v>72</v>
      </c>
      <c r="C200" s="60"/>
      <c r="D200" s="298" t="s">
        <v>73</v>
      </c>
      <c r="E200" s="298"/>
      <c r="F200" s="299">
        <v>10000000</v>
      </c>
      <c r="G200" s="299"/>
      <c r="H200" s="34"/>
      <c r="I200" s="10"/>
      <c r="K200" s="35"/>
      <c r="L200" s="35"/>
      <c r="M200" s="31"/>
      <c r="N200" s="36"/>
      <c r="O200" s="33"/>
      <c r="P200" s="34"/>
    </row>
    <row r="201" spans="1:20" ht="15" customHeight="1" x14ac:dyDescent="0.25">
      <c r="B201" s="60" t="s">
        <v>74</v>
      </c>
      <c r="C201" s="60"/>
      <c r="D201" s="298" t="s">
        <v>75</v>
      </c>
      <c r="E201" s="298"/>
      <c r="F201" s="299">
        <v>20000000</v>
      </c>
      <c r="G201" s="299"/>
      <c r="H201" s="34"/>
      <c r="K201" s="35"/>
      <c r="L201" s="35"/>
      <c r="M201" s="31"/>
      <c r="N201" s="36"/>
      <c r="O201" s="33"/>
      <c r="P201" s="104"/>
      <c r="Q201" s="10"/>
      <c r="R201" s="13"/>
      <c r="S201" s="10"/>
      <c r="T201" s="13"/>
    </row>
    <row r="202" spans="1:20" ht="19.899999999999999" customHeight="1" x14ac:dyDescent="0.25">
      <c r="B202" s="17" t="s">
        <v>240</v>
      </c>
      <c r="C202" s="17"/>
      <c r="D202" s="17"/>
      <c r="E202" s="10"/>
      <c r="F202" s="33"/>
      <c r="G202" s="33"/>
      <c r="H202" s="34"/>
      <c r="K202" s="17"/>
      <c r="L202" s="17"/>
      <c r="M202" s="17"/>
      <c r="N202" s="10"/>
      <c r="O202" s="33"/>
      <c r="P202" s="104"/>
      <c r="Q202" s="10"/>
      <c r="R202" s="34"/>
      <c r="S202" s="33"/>
      <c r="T202" s="34"/>
    </row>
    <row r="203" spans="1:20" ht="15" customHeight="1" x14ac:dyDescent="0.25">
      <c r="B203" s="17"/>
      <c r="C203" s="17"/>
      <c r="D203" s="17"/>
      <c r="E203" s="17"/>
      <c r="F203" s="17"/>
      <c r="G203" s="17"/>
      <c r="H203" s="17"/>
      <c r="I203" s="17"/>
      <c r="K203" s="17"/>
      <c r="L203" s="17"/>
      <c r="M203" s="17"/>
      <c r="N203" s="17"/>
      <c r="O203" s="17"/>
      <c r="P203" s="104"/>
      <c r="Q203" s="10"/>
      <c r="R203" s="34"/>
      <c r="S203" s="33"/>
      <c r="T203" s="34"/>
    </row>
    <row r="204" spans="1:20" s="7" customFormat="1" ht="19.899999999999999" customHeight="1" x14ac:dyDescent="0.25">
      <c r="A204" s="67" t="s">
        <v>189</v>
      </c>
      <c r="B204" s="66" t="s">
        <v>27</v>
      </c>
      <c r="C204" s="68"/>
      <c r="I204" s="65"/>
      <c r="K204" s="66"/>
      <c r="L204" s="68"/>
      <c r="P204" s="104"/>
      <c r="Q204" s="17"/>
      <c r="R204" s="10"/>
      <c r="S204" s="33"/>
      <c r="T204" s="33"/>
    </row>
    <row r="205" spans="1:20" ht="15" customHeight="1" x14ac:dyDescent="0.25">
      <c r="A205" s="1"/>
      <c r="B205" s="274" t="s">
        <v>193</v>
      </c>
      <c r="C205" s="274"/>
      <c r="D205" s="274"/>
      <c r="E205" s="274"/>
      <c r="F205" s="274"/>
      <c r="G205" s="274"/>
      <c r="H205" s="274"/>
      <c r="I205" s="274"/>
      <c r="P205" s="104"/>
      <c r="Q205" s="17"/>
      <c r="R205" s="17"/>
      <c r="S205" s="17"/>
      <c r="T205" s="17"/>
    </row>
    <row r="206" spans="1:20" ht="15" customHeight="1" x14ac:dyDescent="0.25">
      <c r="A206" s="1"/>
      <c r="B206" s="274"/>
      <c r="C206" s="274"/>
      <c r="D206" s="274"/>
      <c r="E206" s="274"/>
      <c r="F206" s="274"/>
      <c r="G206" s="274"/>
      <c r="H206" s="274"/>
      <c r="I206" s="274"/>
      <c r="P206" s="104"/>
    </row>
    <row r="207" spans="1:20" ht="15" customHeight="1" x14ac:dyDescent="0.25">
      <c r="A207" s="1"/>
      <c r="B207" s="274"/>
      <c r="C207" s="274"/>
      <c r="D207" s="274"/>
      <c r="E207" s="274"/>
      <c r="F207" s="274"/>
      <c r="G207" s="274"/>
      <c r="H207" s="274"/>
      <c r="I207" s="274"/>
      <c r="P207" s="104"/>
      <c r="S207" s="16"/>
    </row>
    <row r="208" spans="1:20" ht="15" customHeight="1" x14ac:dyDescent="0.25">
      <c r="A208" s="1"/>
      <c r="B208" s="274"/>
      <c r="C208" s="274"/>
      <c r="D208" s="274"/>
      <c r="E208" s="274"/>
      <c r="F208" s="274"/>
      <c r="G208" s="274"/>
      <c r="H208" s="274"/>
      <c r="I208" s="274"/>
      <c r="P208" s="104"/>
      <c r="Q208" s="7"/>
      <c r="R208" s="7"/>
      <c r="S208" s="7"/>
      <c r="T208" s="7"/>
    </row>
    <row r="209" spans="1:16" ht="15" customHeight="1" x14ac:dyDescent="0.25">
      <c r="A209" s="1"/>
      <c r="B209" s="18"/>
      <c r="C209" s="18"/>
      <c r="D209" s="18"/>
      <c r="E209" s="18"/>
      <c r="F209" s="18"/>
      <c r="G209" s="18"/>
      <c r="H209" s="18"/>
      <c r="I209" s="18"/>
    </row>
    <row r="210" spans="1:16" s="7" customFormat="1" ht="19.899999999999999" customHeight="1" x14ac:dyDescent="0.25">
      <c r="A210" s="67" t="s">
        <v>79</v>
      </c>
      <c r="B210" s="66" t="s">
        <v>34</v>
      </c>
      <c r="D210" s="23"/>
      <c r="E210" s="23"/>
      <c r="F210" s="23"/>
      <c r="G210" s="23"/>
      <c r="H210" s="23"/>
      <c r="I210" s="65"/>
      <c r="K210" s="66"/>
      <c r="M210" s="23"/>
      <c r="N210" s="23"/>
      <c r="O210" s="23"/>
      <c r="P210" s="23"/>
    </row>
    <row r="211" spans="1:16" ht="15" customHeight="1" x14ac:dyDescent="0.25">
      <c r="A211" s="29" t="s">
        <v>409</v>
      </c>
      <c r="B211" s="4" t="s">
        <v>35</v>
      </c>
      <c r="C211" s="6"/>
      <c r="E211" s="12"/>
      <c r="F211" s="23"/>
      <c r="G211" s="23"/>
      <c r="H211" s="23"/>
      <c r="I211" s="29"/>
      <c r="K211" s="4"/>
      <c r="L211" s="6"/>
      <c r="N211" s="12"/>
      <c r="O211" s="23"/>
      <c r="P211" s="23"/>
    </row>
    <row r="212" spans="1:16" ht="15" customHeight="1" x14ac:dyDescent="0.25">
      <c r="B212" s="274" t="s">
        <v>36</v>
      </c>
      <c r="C212" s="274"/>
      <c r="D212" s="274"/>
      <c r="E212" s="274"/>
      <c r="F212" s="274"/>
      <c r="G212" s="274"/>
      <c r="H212" s="274"/>
      <c r="I212" s="274"/>
    </row>
    <row r="213" spans="1:16" ht="19.899999999999999" customHeight="1" x14ac:dyDescent="0.25">
      <c r="B213" s="274"/>
      <c r="C213" s="274"/>
      <c r="D213" s="274"/>
      <c r="E213" s="274"/>
      <c r="F213" s="274"/>
      <c r="G213" s="274"/>
      <c r="H213" s="274"/>
      <c r="I213" s="274"/>
    </row>
    <row r="214" spans="1:16" ht="15" customHeight="1" x14ac:dyDescent="0.25">
      <c r="B214" s="300" t="s">
        <v>144</v>
      </c>
      <c r="C214" s="301"/>
      <c r="D214" s="301"/>
      <c r="E214" s="302"/>
      <c r="F214" s="126" t="s">
        <v>146</v>
      </c>
      <c r="G214" s="126" t="s">
        <v>147</v>
      </c>
      <c r="H214" s="13"/>
      <c r="K214" s="35"/>
      <c r="L214" s="295"/>
      <c r="M214" s="295"/>
      <c r="N214" s="295"/>
      <c r="O214" s="295"/>
      <c r="P214" s="31"/>
    </row>
    <row r="215" spans="1:16" ht="15" customHeight="1" x14ac:dyDescent="0.25">
      <c r="B215" s="303" t="s">
        <v>412</v>
      </c>
      <c r="C215" s="304"/>
      <c r="D215" s="304"/>
      <c r="E215" s="305"/>
      <c r="F215" s="63">
        <v>3200</v>
      </c>
      <c r="G215" s="63">
        <f>F215*1.1</f>
        <v>3520.0000000000005</v>
      </c>
      <c r="H215" s="34"/>
      <c r="I215" s="10"/>
      <c r="K215" s="35"/>
      <c r="L215" s="295"/>
      <c r="M215" s="295"/>
      <c r="N215" s="295"/>
      <c r="O215" s="295"/>
      <c r="P215" s="43"/>
    </row>
    <row r="216" spans="1:16" ht="15" customHeight="1" outlineLevel="1" x14ac:dyDescent="0.25">
      <c r="B216" s="303" t="s">
        <v>413</v>
      </c>
      <c r="C216" s="304"/>
      <c r="D216" s="304"/>
      <c r="E216" s="305"/>
      <c r="F216" s="63">
        <v>2800</v>
      </c>
      <c r="G216" s="63">
        <f>F216*1.1</f>
        <v>3080.0000000000005</v>
      </c>
      <c r="H216" s="34"/>
      <c r="I216" s="10"/>
      <c r="K216" s="35"/>
      <c r="L216" s="32"/>
      <c r="M216" s="32"/>
      <c r="N216" s="32"/>
      <c r="O216" s="32"/>
      <c r="P216" s="43"/>
    </row>
    <row r="217" spans="1:16" ht="15" customHeight="1" outlineLevel="1" x14ac:dyDescent="0.25">
      <c r="B217" s="303" t="s">
        <v>415</v>
      </c>
      <c r="C217" s="304"/>
      <c r="D217" s="304"/>
      <c r="E217" s="305"/>
      <c r="F217" s="63">
        <v>2400</v>
      </c>
      <c r="G217" s="63">
        <f>F217*1.1</f>
        <v>2640</v>
      </c>
      <c r="H217" s="34"/>
      <c r="I217" s="10"/>
      <c r="K217" s="35"/>
      <c r="L217" s="32"/>
      <c r="M217" s="32"/>
      <c r="N217" s="32"/>
      <c r="O217" s="32"/>
      <c r="P217" s="43"/>
    </row>
    <row r="218" spans="1:16" ht="15" customHeight="1" outlineLevel="1" x14ac:dyDescent="0.25">
      <c r="B218" s="303" t="s">
        <v>414</v>
      </c>
      <c r="C218" s="304"/>
      <c r="D218" s="304"/>
      <c r="E218" s="305"/>
      <c r="F218" s="63">
        <v>2400</v>
      </c>
      <c r="G218" s="63">
        <f>F218*1.1</f>
        <v>2640</v>
      </c>
      <c r="H218" s="34"/>
      <c r="I218" s="10"/>
      <c r="K218" s="35"/>
      <c r="L218" s="32"/>
      <c r="M218" s="32"/>
      <c r="N218" s="32"/>
      <c r="O218" s="32"/>
      <c r="P218" s="43"/>
    </row>
    <row r="219" spans="1:16" outlineLevel="1" x14ac:dyDescent="0.25">
      <c r="C219" s="297" t="s">
        <v>145</v>
      </c>
      <c r="D219" s="297"/>
      <c r="E219" s="297"/>
      <c r="F219" s="127">
        <f>SUM(F215:F218)</f>
        <v>10800</v>
      </c>
      <c r="G219" s="127">
        <f>SUM(G215:G218)</f>
        <v>11880</v>
      </c>
      <c r="H219" s="34"/>
      <c r="K219" s="296"/>
      <c r="L219" s="296"/>
      <c r="M219" s="296"/>
      <c r="N219" s="296"/>
      <c r="O219" s="296"/>
      <c r="P219" s="43"/>
    </row>
    <row r="220" spans="1:16" x14ac:dyDescent="0.25">
      <c r="C220" s="132"/>
      <c r="D220" s="132"/>
      <c r="E220" s="132"/>
      <c r="F220" s="127"/>
      <c r="G220" s="127"/>
      <c r="H220" s="34"/>
      <c r="K220" s="131"/>
      <c r="L220" s="131"/>
      <c r="M220" s="131"/>
      <c r="N220" s="131"/>
      <c r="O220" s="131"/>
      <c r="P220" s="43"/>
    </row>
    <row r="221" spans="1:16" ht="15" customHeight="1" x14ac:dyDescent="0.25">
      <c r="A221" s="29" t="s">
        <v>410</v>
      </c>
      <c r="B221" s="4" t="s">
        <v>232</v>
      </c>
      <c r="C221" s="17"/>
      <c r="D221" s="17"/>
      <c r="E221" s="10"/>
      <c r="F221" s="33"/>
      <c r="G221" s="33"/>
      <c r="H221" s="34"/>
      <c r="K221" s="296"/>
      <c r="L221" s="296"/>
      <c r="M221" s="296"/>
      <c r="N221" s="296"/>
      <c r="O221" s="296"/>
      <c r="P221" s="43"/>
    </row>
    <row r="222" spans="1:16" x14ac:dyDescent="0.25">
      <c r="B222" s="274" t="s">
        <v>98</v>
      </c>
      <c r="C222" s="274"/>
      <c r="D222" s="274"/>
      <c r="E222" s="274"/>
      <c r="F222" s="274"/>
      <c r="G222" s="274"/>
      <c r="H222" s="274"/>
      <c r="I222" s="274"/>
    </row>
    <row r="223" spans="1:16" x14ac:dyDescent="0.25">
      <c r="A223" s="29"/>
      <c r="B223" s="274"/>
      <c r="C223" s="274"/>
      <c r="D223" s="274"/>
      <c r="E223" s="274"/>
      <c r="F223" s="274"/>
      <c r="G223" s="274"/>
      <c r="H223" s="274"/>
      <c r="I223" s="274"/>
    </row>
    <row r="224" spans="1:16" x14ac:dyDescent="0.25">
      <c r="A224" s="29"/>
      <c r="B224" s="274"/>
      <c r="C224" s="274"/>
      <c r="D224" s="274"/>
      <c r="E224" s="274"/>
      <c r="F224" s="274"/>
      <c r="G224" s="274"/>
      <c r="H224" s="274"/>
      <c r="I224" s="274"/>
    </row>
    <row r="225" spans="1:16" x14ac:dyDescent="0.25">
      <c r="A225" s="29"/>
      <c r="B225" t="s">
        <v>446</v>
      </c>
      <c r="D225" t="s">
        <v>31</v>
      </c>
      <c r="E225" s="38">
        <v>320</v>
      </c>
      <c r="F225" s="38" t="s">
        <v>80</v>
      </c>
      <c r="G225" s="125"/>
      <c r="H225" s="125"/>
      <c r="I225" s="125"/>
    </row>
    <row r="226" spans="1:16" ht="15" customHeight="1" x14ac:dyDescent="0.25">
      <c r="B226" t="s">
        <v>37</v>
      </c>
      <c r="D226" t="s">
        <v>31</v>
      </c>
      <c r="E226" s="38">
        <v>280</v>
      </c>
      <c r="F226" s="38" t="s">
        <v>80</v>
      </c>
      <c r="H226" s="37"/>
      <c r="N226" s="38"/>
      <c r="O226" s="38"/>
    </row>
    <row r="227" spans="1:16" x14ac:dyDescent="0.25">
      <c r="B227" t="s">
        <v>380</v>
      </c>
      <c r="D227" t="s">
        <v>31</v>
      </c>
      <c r="E227" s="38">
        <v>150</v>
      </c>
      <c r="F227" s="38" t="s">
        <v>80</v>
      </c>
      <c r="H227" s="37"/>
      <c r="N227" s="38"/>
      <c r="O227" s="38"/>
    </row>
    <row r="228" spans="1:16" x14ac:dyDescent="0.25">
      <c r="B228" t="s">
        <v>381</v>
      </c>
      <c r="D228" t="s">
        <v>31</v>
      </c>
      <c r="E228" s="38">
        <v>450</v>
      </c>
      <c r="F228" s="38" t="s">
        <v>260</v>
      </c>
      <c r="H228" s="37"/>
      <c r="N228" s="38"/>
      <c r="O228" s="38"/>
    </row>
    <row r="229" spans="1:16" x14ac:dyDescent="0.25">
      <c r="E229" s="38"/>
      <c r="F229" s="38"/>
      <c r="H229" s="37"/>
      <c r="N229" s="38"/>
      <c r="O229" s="38"/>
    </row>
    <row r="230" spans="1:16" ht="15" customHeight="1" x14ac:dyDescent="0.25">
      <c r="A230" s="29" t="s">
        <v>411</v>
      </c>
      <c r="B230" s="4" t="s">
        <v>382</v>
      </c>
      <c r="E230" s="38"/>
      <c r="F230" s="38"/>
      <c r="H230" s="37"/>
      <c r="N230" s="38"/>
      <c r="O230" s="38"/>
    </row>
    <row r="231" spans="1:16" x14ac:dyDescent="0.25">
      <c r="B231" s="10" t="s">
        <v>383</v>
      </c>
      <c r="C231" s="132"/>
      <c r="D231" s="132"/>
      <c r="E231" s="132"/>
      <c r="F231" s="127"/>
      <c r="G231" s="127"/>
      <c r="H231" s="34"/>
      <c r="P231" s="104"/>
    </row>
    <row r="232" spans="1:16" x14ac:dyDescent="0.25">
      <c r="A232" s="25"/>
      <c r="B232" s="25"/>
      <c r="C232" s="25"/>
      <c r="D232" s="25"/>
      <c r="E232" s="25"/>
      <c r="F232" s="25"/>
      <c r="G232" s="25"/>
      <c r="H232" s="25"/>
      <c r="I232" s="25"/>
    </row>
    <row r="233" spans="1:16" s="7" customFormat="1" ht="19.899999999999999" customHeight="1" x14ac:dyDescent="0.25">
      <c r="A233" s="67" t="s">
        <v>92</v>
      </c>
      <c r="B233" s="66" t="s">
        <v>93</v>
      </c>
      <c r="K233" s="66"/>
    </row>
    <row r="234" spans="1:16" x14ac:dyDescent="0.25">
      <c r="A234" s="29"/>
      <c r="B234" s="4" t="str">
        <f>"RE: " &amp; '01-Project Info'!B1</f>
        <v>RE: 71-71A Queenscliff Road, Queenscliff</v>
      </c>
      <c r="K234" s="4"/>
    </row>
    <row r="235" spans="1:16" x14ac:dyDescent="0.25">
      <c r="A235" s="29"/>
      <c r="B235" s="4"/>
      <c r="C235" s="1" t="s">
        <v>97</v>
      </c>
      <c r="D235" s="1"/>
      <c r="E235" s="1"/>
      <c r="F235" s="1" t="s">
        <v>37</v>
      </c>
      <c r="K235" s="4"/>
      <c r="L235" s="40"/>
      <c r="M235" s="40"/>
      <c r="N235" s="40"/>
      <c r="O235" s="40"/>
    </row>
    <row r="236" spans="1:16" x14ac:dyDescent="0.25">
      <c r="B236" s="17" t="s">
        <v>95</v>
      </c>
      <c r="F236" t="s">
        <v>4</v>
      </c>
      <c r="K236" s="27"/>
    </row>
    <row r="237" spans="1:16" x14ac:dyDescent="0.25">
      <c r="B237" s="17"/>
      <c r="K237" s="27"/>
    </row>
    <row r="238" spans="1:16" x14ac:dyDescent="0.25">
      <c r="B238" s="17" t="s">
        <v>96</v>
      </c>
      <c r="F238" t="s">
        <v>32</v>
      </c>
      <c r="K238" s="27"/>
    </row>
    <row r="239" spans="1:16" x14ac:dyDescent="0.25">
      <c r="B239" s="17"/>
      <c r="F239" t="s">
        <v>30</v>
      </c>
      <c r="K239" s="27"/>
    </row>
    <row r="240" spans="1:16" x14ac:dyDescent="0.25">
      <c r="B240" s="17"/>
      <c r="F240" t="s">
        <v>82</v>
      </c>
    </row>
    <row r="241" spans="1:15" x14ac:dyDescent="0.25">
      <c r="B241" s="17"/>
      <c r="F241" t="s">
        <v>83</v>
      </c>
    </row>
    <row r="242" spans="1:15" x14ac:dyDescent="0.25">
      <c r="B242" s="17"/>
      <c r="F242" s="4" t="s">
        <v>84</v>
      </c>
      <c r="O242" s="4"/>
    </row>
    <row r="243" spans="1:15" x14ac:dyDescent="0.25">
      <c r="B243" s="17"/>
      <c r="F243" t="s">
        <v>81</v>
      </c>
      <c r="K243" s="27"/>
    </row>
    <row r="244" spans="1:15" ht="15" customHeight="1" x14ac:dyDescent="0.25">
      <c r="B244" s="17" t="s">
        <v>94</v>
      </c>
      <c r="K244" s="27"/>
    </row>
    <row r="245" spans="1:15" ht="15" customHeight="1" x14ac:dyDescent="0.25">
      <c r="B245" s="15"/>
      <c r="K245" s="27"/>
    </row>
    <row r="246" spans="1:15" ht="15" customHeight="1" x14ac:dyDescent="0.25">
      <c r="B246" s="15"/>
      <c r="K246" s="27"/>
    </row>
    <row r="247" spans="1:15" ht="15" customHeight="1" x14ac:dyDescent="0.25">
      <c r="B247" s="15"/>
      <c r="K247" s="27"/>
    </row>
    <row r="248" spans="1:15" x14ac:dyDescent="0.25">
      <c r="B248" s="15" t="s">
        <v>63</v>
      </c>
      <c r="F248" s="294">
        <f ca="1">TODAY()</f>
        <v>45100</v>
      </c>
      <c r="G248" s="294"/>
      <c r="K248" s="27"/>
    </row>
    <row r="249" spans="1:15" ht="19.899999999999999" customHeight="1" x14ac:dyDescent="0.25">
      <c r="A249" s="67" t="s">
        <v>399</v>
      </c>
      <c r="B249" s="66" t="s">
        <v>100</v>
      </c>
      <c r="C249" s="9"/>
      <c r="I249" s="29"/>
      <c r="K249" s="4"/>
      <c r="L249" s="9"/>
    </row>
    <row r="250" spans="1:15" ht="25.15" customHeight="1" x14ac:dyDescent="0.25">
      <c r="A250" s="12">
        <v>1</v>
      </c>
      <c r="B250" s="293" t="s">
        <v>104</v>
      </c>
      <c r="C250" s="293"/>
      <c r="D250" s="293"/>
      <c r="E250" s="293"/>
      <c r="F250" s="293"/>
      <c r="G250" s="293"/>
      <c r="H250" s="293"/>
      <c r="I250" s="293"/>
    </row>
    <row r="251" spans="1:15" ht="25.15" customHeight="1" x14ac:dyDescent="0.25">
      <c r="A251" s="12">
        <v>2</v>
      </c>
      <c r="B251" s="293" t="s">
        <v>105</v>
      </c>
      <c r="C251" s="293"/>
      <c r="D251" s="293"/>
      <c r="E251" s="293"/>
      <c r="F251" s="293"/>
      <c r="G251" s="293"/>
      <c r="H251" s="293"/>
      <c r="I251" s="293"/>
    </row>
    <row r="252" spans="1:15" ht="34.9" customHeight="1" x14ac:dyDescent="0.25">
      <c r="A252" s="12">
        <v>3</v>
      </c>
      <c r="B252" s="293" t="s">
        <v>106</v>
      </c>
      <c r="C252" s="293"/>
      <c r="D252" s="293"/>
      <c r="E252" s="293"/>
      <c r="F252" s="293"/>
      <c r="G252" s="293"/>
      <c r="H252" s="293"/>
      <c r="I252" s="293"/>
    </row>
    <row r="253" spans="1:15" ht="45" customHeight="1" x14ac:dyDescent="0.25">
      <c r="A253" s="12">
        <v>4</v>
      </c>
      <c r="B253" s="293" t="s">
        <v>107</v>
      </c>
      <c r="C253" s="293"/>
      <c r="D253" s="293"/>
      <c r="E253" s="293"/>
      <c r="F253" s="293"/>
      <c r="G253" s="293"/>
      <c r="H253" s="293"/>
      <c r="I253" s="293"/>
    </row>
    <row r="254" spans="1:15" ht="12" customHeight="1" x14ac:dyDescent="0.25">
      <c r="A254" s="12">
        <v>5</v>
      </c>
      <c r="B254" s="293" t="s">
        <v>108</v>
      </c>
      <c r="C254" s="293"/>
      <c r="D254" s="293"/>
      <c r="E254" s="293"/>
      <c r="F254" s="293"/>
      <c r="G254" s="293"/>
      <c r="H254" s="293"/>
      <c r="I254" s="293"/>
    </row>
    <row r="255" spans="1:15" ht="25.15" customHeight="1" x14ac:dyDescent="0.25">
      <c r="A255" s="12"/>
      <c r="B255" s="293" t="s">
        <v>109</v>
      </c>
      <c r="C255" s="293"/>
      <c r="D255" s="293"/>
      <c r="E255" s="293"/>
      <c r="F255" s="293"/>
      <c r="G255" s="293"/>
      <c r="H255" s="293"/>
      <c r="I255" s="293"/>
    </row>
    <row r="256" spans="1:15" ht="34.9" customHeight="1" x14ac:dyDescent="0.25">
      <c r="A256" s="12"/>
      <c r="B256" s="293" t="s">
        <v>110</v>
      </c>
      <c r="C256" s="293"/>
      <c r="D256" s="293"/>
      <c r="E256" s="293"/>
      <c r="F256" s="293"/>
      <c r="G256" s="293"/>
      <c r="H256" s="293"/>
      <c r="I256" s="293"/>
    </row>
    <row r="257" spans="1:9" ht="25.15" customHeight="1" x14ac:dyDescent="0.25">
      <c r="A257" s="12"/>
      <c r="B257" s="293" t="s">
        <v>111</v>
      </c>
      <c r="C257" s="293"/>
      <c r="D257" s="293"/>
      <c r="E257" s="293"/>
      <c r="F257" s="293"/>
      <c r="G257" s="293"/>
      <c r="H257" s="293"/>
      <c r="I257" s="293"/>
    </row>
    <row r="258" spans="1:9" ht="25.15" customHeight="1" x14ac:dyDescent="0.25">
      <c r="A258" s="12">
        <v>6</v>
      </c>
      <c r="B258" s="293" t="s">
        <v>112</v>
      </c>
      <c r="C258" s="293"/>
      <c r="D258" s="293"/>
      <c r="E258" s="293"/>
      <c r="F258" s="293"/>
      <c r="G258" s="293"/>
      <c r="H258" s="293"/>
      <c r="I258" s="293"/>
    </row>
    <row r="259" spans="1:9" ht="12" customHeight="1" x14ac:dyDescent="0.25">
      <c r="A259" s="12"/>
      <c r="B259" s="293" t="s">
        <v>113</v>
      </c>
      <c r="C259" s="293"/>
      <c r="D259" s="293"/>
      <c r="E259" s="293"/>
      <c r="F259" s="293"/>
      <c r="G259" s="293"/>
      <c r="H259" s="293"/>
      <c r="I259" s="293"/>
    </row>
    <row r="260" spans="1:9" ht="12" customHeight="1" x14ac:dyDescent="0.25">
      <c r="A260" s="12"/>
      <c r="B260" s="293" t="s">
        <v>114</v>
      </c>
      <c r="C260" s="293"/>
      <c r="D260" s="293"/>
      <c r="E260" s="293"/>
      <c r="F260" s="293"/>
      <c r="G260" s="293"/>
      <c r="H260" s="293"/>
      <c r="I260" s="293"/>
    </row>
    <row r="261" spans="1:9" ht="34.9" customHeight="1" x14ac:dyDescent="0.25">
      <c r="A261" s="12">
        <v>7</v>
      </c>
      <c r="B261" s="293" t="s">
        <v>115</v>
      </c>
      <c r="C261" s="293"/>
      <c r="D261" s="293"/>
      <c r="E261" s="293"/>
      <c r="F261" s="293"/>
      <c r="G261" s="293"/>
      <c r="H261" s="293"/>
      <c r="I261" s="293"/>
    </row>
    <row r="262" spans="1:9" ht="12" customHeight="1" x14ac:dyDescent="0.25">
      <c r="A262" s="12">
        <v>8</v>
      </c>
      <c r="B262" s="293" t="s">
        <v>116</v>
      </c>
      <c r="C262" s="293"/>
      <c r="D262" s="293"/>
      <c r="E262" s="293"/>
      <c r="F262" s="293"/>
      <c r="G262" s="293"/>
      <c r="H262" s="293"/>
      <c r="I262" s="293"/>
    </row>
    <row r="263" spans="1:9" ht="34.9" customHeight="1" x14ac:dyDescent="0.25">
      <c r="A263" s="12"/>
      <c r="B263" s="293" t="s">
        <v>117</v>
      </c>
      <c r="C263" s="293"/>
      <c r="D263" s="293"/>
      <c r="E263" s="293"/>
      <c r="F263" s="293"/>
      <c r="G263" s="293"/>
      <c r="H263" s="293"/>
      <c r="I263" s="293"/>
    </row>
    <row r="264" spans="1:9" ht="25.15" customHeight="1" x14ac:dyDescent="0.25">
      <c r="A264" s="12"/>
      <c r="B264" s="293" t="s">
        <v>102</v>
      </c>
      <c r="C264" s="293"/>
      <c r="D264" s="293"/>
      <c r="E264" s="293"/>
      <c r="F264" s="293"/>
      <c r="G264" s="293"/>
      <c r="H264" s="293"/>
      <c r="I264" s="293"/>
    </row>
    <row r="265" spans="1:9" ht="34.9" customHeight="1" x14ac:dyDescent="0.25">
      <c r="A265" s="12"/>
      <c r="B265" s="293" t="s">
        <v>118</v>
      </c>
      <c r="C265" s="293"/>
      <c r="D265" s="293"/>
      <c r="E265" s="293"/>
      <c r="F265" s="293"/>
      <c r="G265" s="293"/>
      <c r="H265" s="293"/>
      <c r="I265" s="293"/>
    </row>
    <row r="266" spans="1:9" ht="25.15" customHeight="1" x14ac:dyDescent="0.25">
      <c r="A266" s="12"/>
      <c r="B266" s="293" t="s">
        <v>119</v>
      </c>
      <c r="C266" s="293"/>
      <c r="D266" s="293"/>
      <c r="E266" s="293"/>
      <c r="F266" s="293"/>
      <c r="G266" s="293"/>
      <c r="H266" s="293"/>
      <c r="I266" s="293"/>
    </row>
    <row r="267" spans="1:9" ht="12" customHeight="1" x14ac:dyDescent="0.25">
      <c r="A267" s="12"/>
      <c r="B267" s="293" t="s">
        <v>120</v>
      </c>
      <c r="C267" s="293"/>
      <c r="D267" s="293"/>
      <c r="E267" s="293"/>
      <c r="F267" s="293"/>
      <c r="G267" s="293"/>
      <c r="H267" s="293"/>
      <c r="I267" s="293"/>
    </row>
    <row r="268" spans="1:9" ht="12" customHeight="1" x14ac:dyDescent="0.25">
      <c r="A268" s="12"/>
      <c r="B268" s="293" t="s">
        <v>121</v>
      </c>
      <c r="C268" s="293"/>
      <c r="D268" s="293"/>
      <c r="E268" s="293"/>
      <c r="F268" s="293"/>
      <c r="G268" s="293"/>
      <c r="H268" s="293"/>
      <c r="I268" s="293"/>
    </row>
    <row r="269" spans="1:9" ht="55.15" customHeight="1" x14ac:dyDescent="0.25">
      <c r="A269" s="12">
        <v>9</v>
      </c>
      <c r="B269" s="293" t="s">
        <v>122</v>
      </c>
      <c r="C269" s="293"/>
      <c r="D269" s="293"/>
      <c r="E269" s="293"/>
      <c r="F269" s="293"/>
      <c r="G269" s="293"/>
      <c r="H269" s="293"/>
      <c r="I269" s="293"/>
    </row>
    <row r="270" spans="1:9" ht="25.15" customHeight="1" x14ac:dyDescent="0.25">
      <c r="A270" s="12">
        <v>10</v>
      </c>
      <c r="B270" s="293" t="s">
        <v>123</v>
      </c>
      <c r="C270" s="293"/>
      <c r="D270" s="293"/>
      <c r="E270" s="293"/>
      <c r="F270" s="293"/>
      <c r="G270" s="293"/>
      <c r="H270" s="293"/>
      <c r="I270" s="293"/>
    </row>
    <row r="271" spans="1:9" ht="12" customHeight="1" x14ac:dyDescent="0.25">
      <c r="A271" s="12"/>
      <c r="B271" s="293" t="s">
        <v>124</v>
      </c>
      <c r="C271" s="293"/>
      <c r="D271" s="293"/>
      <c r="E271" s="293"/>
      <c r="F271" s="293"/>
      <c r="G271" s="293"/>
      <c r="H271" s="293"/>
      <c r="I271" s="293"/>
    </row>
    <row r="272" spans="1:9" ht="12" customHeight="1" x14ac:dyDescent="0.25">
      <c r="A272" s="12"/>
      <c r="B272" s="293" t="s">
        <v>125</v>
      </c>
      <c r="C272" s="293"/>
      <c r="D272" s="293"/>
      <c r="E272" s="293"/>
      <c r="F272" s="293"/>
      <c r="G272" s="293"/>
      <c r="H272" s="293"/>
      <c r="I272" s="293"/>
    </row>
    <row r="273" spans="1:16" ht="12" customHeight="1" x14ac:dyDescent="0.25">
      <c r="A273" s="12"/>
      <c r="B273" s="293" t="s">
        <v>126</v>
      </c>
      <c r="C273" s="293"/>
      <c r="D273" s="293"/>
      <c r="E273" s="293"/>
      <c r="F273" s="293"/>
      <c r="G273" s="293"/>
      <c r="H273" s="293"/>
      <c r="I273" s="293"/>
    </row>
    <row r="274" spans="1:16" ht="12" customHeight="1" x14ac:dyDescent="0.25">
      <c r="A274" s="12"/>
      <c r="B274" s="293" t="s">
        <v>101</v>
      </c>
      <c r="C274" s="293"/>
      <c r="D274" s="293"/>
      <c r="E274" s="293"/>
      <c r="F274" s="293"/>
      <c r="G274" s="293"/>
      <c r="H274" s="293"/>
      <c r="I274" s="293"/>
    </row>
    <row r="275" spans="1:16" ht="12" customHeight="1" x14ac:dyDescent="0.25">
      <c r="A275" s="12">
        <v>11</v>
      </c>
      <c r="B275" s="293" t="s">
        <v>127</v>
      </c>
      <c r="C275" s="293"/>
      <c r="D275" s="293"/>
      <c r="E275" s="293"/>
      <c r="F275" s="293"/>
      <c r="G275" s="293"/>
      <c r="H275" s="293"/>
      <c r="I275" s="293"/>
    </row>
    <row r="276" spans="1:16" ht="12" customHeight="1" x14ac:dyDescent="0.25">
      <c r="A276" s="12"/>
      <c r="B276" s="293" t="s">
        <v>128</v>
      </c>
      <c r="C276" s="293"/>
      <c r="D276" s="293"/>
      <c r="E276" s="293"/>
      <c r="F276" s="293"/>
      <c r="G276" s="293"/>
      <c r="H276" s="293"/>
      <c r="I276" s="293"/>
    </row>
    <row r="277" spans="1:16" ht="12" customHeight="1" x14ac:dyDescent="0.25">
      <c r="A277" s="12"/>
      <c r="B277" s="42"/>
      <c r="C277" s="42"/>
      <c r="D277" s="42"/>
      <c r="E277" s="42"/>
      <c r="F277" s="42"/>
      <c r="G277" s="42"/>
      <c r="H277" s="42"/>
      <c r="I277" s="42"/>
      <c r="K277" s="42"/>
      <c r="L277" s="42"/>
      <c r="M277" s="42"/>
      <c r="N277" s="42"/>
      <c r="O277" s="42"/>
      <c r="P277" s="42"/>
    </row>
    <row r="278" spans="1:16" ht="34.9" customHeight="1" x14ac:dyDescent="0.25">
      <c r="A278" s="12"/>
      <c r="B278" s="293" t="s">
        <v>129</v>
      </c>
      <c r="C278" s="293"/>
      <c r="D278" s="293"/>
      <c r="E278" s="293"/>
      <c r="F278" s="293"/>
      <c r="G278" s="293"/>
      <c r="H278" s="293"/>
      <c r="I278" s="293"/>
    </row>
    <row r="279" spans="1:16" ht="25.15" customHeight="1" x14ac:dyDescent="0.25">
      <c r="A279" s="12">
        <v>12</v>
      </c>
      <c r="B279" s="293" t="s">
        <v>130</v>
      </c>
      <c r="C279" s="293"/>
      <c r="D279" s="293"/>
      <c r="E279" s="293"/>
      <c r="F279" s="293"/>
      <c r="G279" s="293"/>
      <c r="H279" s="293"/>
      <c r="I279" s="293"/>
    </row>
    <row r="280" spans="1:16" ht="25.15" customHeight="1" x14ac:dyDescent="0.25">
      <c r="A280" s="12"/>
      <c r="B280" s="293" t="s">
        <v>131</v>
      </c>
      <c r="C280" s="293"/>
      <c r="D280" s="293"/>
      <c r="E280" s="293"/>
      <c r="F280" s="293"/>
      <c r="G280" s="293"/>
      <c r="H280" s="293"/>
      <c r="I280" s="293"/>
    </row>
    <row r="281" spans="1:16" ht="12" customHeight="1" x14ac:dyDescent="0.25">
      <c r="A281" s="12"/>
      <c r="B281" s="293" t="s">
        <v>132</v>
      </c>
      <c r="C281" s="293"/>
      <c r="D281" s="293"/>
      <c r="E281" s="293"/>
      <c r="F281" s="293"/>
      <c r="G281" s="293"/>
      <c r="H281" s="293"/>
      <c r="I281" s="293"/>
    </row>
    <row r="282" spans="1:16" ht="25.15" customHeight="1" x14ac:dyDescent="0.25">
      <c r="A282" s="12"/>
      <c r="B282" s="293" t="s">
        <v>133</v>
      </c>
      <c r="C282" s="293"/>
      <c r="D282" s="293"/>
      <c r="E282" s="293"/>
      <c r="F282" s="293"/>
      <c r="G282" s="293"/>
      <c r="H282" s="293"/>
      <c r="I282" s="293"/>
    </row>
    <row r="283" spans="1:16" ht="25.15" customHeight="1" x14ac:dyDescent="0.25">
      <c r="A283" s="12"/>
      <c r="B283" s="293" t="s">
        <v>134</v>
      </c>
      <c r="C283" s="293"/>
      <c r="D283" s="293"/>
      <c r="E283" s="293"/>
      <c r="F283" s="293"/>
      <c r="G283" s="293"/>
      <c r="H283" s="293"/>
      <c r="I283" s="293"/>
    </row>
    <row r="284" spans="1:16" ht="25.15" customHeight="1" x14ac:dyDescent="0.25">
      <c r="A284" s="12">
        <v>13</v>
      </c>
      <c r="B284" s="293" t="s">
        <v>134</v>
      </c>
      <c r="C284" s="293"/>
      <c r="D284" s="293"/>
      <c r="E284" s="293"/>
      <c r="F284" s="293"/>
      <c r="G284" s="293"/>
      <c r="H284" s="293"/>
      <c r="I284" s="293"/>
    </row>
    <row r="285" spans="1:16" ht="12" customHeight="1" x14ac:dyDescent="0.25">
      <c r="A285" s="12"/>
      <c r="B285" s="293" t="s">
        <v>135</v>
      </c>
      <c r="C285" s="293"/>
      <c r="D285" s="293"/>
      <c r="E285" s="293"/>
      <c r="F285" s="293"/>
      <c r="G285" s="293"/>
      <c r="H285" s="293"/>
      <c r="I285" s="293"/>
    </row>
    <row r="286" spans="1:16" ht="24" customHeight="1" x14ac:dyDescent="0.25">
      <c r="A286" s="12"/>
      <c r="B286" s="293" t="s">
        <v>136</v>
      </c>
      <c r="C286" s="293"/>
      <c r="D286" s="293"/>
      <c r="E286" s="293"/>
      <c r="F286" s="293"/>
      <c r="G286" s="293"/>
      <c r="H286" s="293"/>
      <c r="I286" s="293"/>
    </row>
    <row r="287" spans="1:16" ht="12" customHeight="1" x14ac:dyDescent="0.25">
      <c r="A287" s="12">
        <v>14</v>
      </c>
      <c r="B287" s="293" t="s">
        <v>137</v>
      </c>
      <c r="C287" s="293"/>
      <c r="D287" s="293"/>
      <c r="E287" s="293"/>
      <c r="F287" s="293"/>
      <c r="G287" s="293"/>
      <c r="H287" s="293"/>
      <c r="I287" s="293"/>
    </row>
    <row r="288" spans="1:16" ht="24" customHeight="1" x14ac:dyDescent="0.25">
      <c r="A288" s="12"/>
      <c r="B288" s="293" t="s">
        <v>138</v>
      </c>
      <c r="C288" s="293"/>
      <c r="D288" s="293"/>
      <c r="E288" s="293"/>
      <c r="F288" s="293"/>
      <c r="G288" s="293"/>
      <c r="H288" s="293"/>
      <c r="I288" s="293"/>
    </row>
    <row r="289" spans="1:9" ht="24" customHeight="1" x14ac:dyDescent="0.25">
      <c r="A289" s="12"/>
      <c r="B289" s="293" t="s">
        <v>103</v>
      </c>
      <c r="C289" s="293"/>
      <c r="D289" s="293"/>
      <c r="E289" s="293"/>
      <c r="F289" s="293"/>
      <c r="G289" s="293"/>
      <c r="H289" s="293"/>
      <c r="I289" s="293"/>
    </row>
    <row r="290" spans="1:9" ht="12" customHeight="1" x14ac:dyDescent="0.25">
      <c r="A290" s="12"/>
      <c r="B290" s="293" t="s">
        <v>139</v>
      </c>
      <c r="C290" s="293"/>
      <c r="D290" s="293"/>
      <c r="E290" s="293"/>
      <c r="F290" s="293"/>
      <c r="G290" s="293"/>
      <c r="H290" s="293"/>
      <c r="I290" s="293"/>
    </row>
    <row r="291" spans="1:9" ht="12" customHeight="1" x14ac:dyDescent="0.25">
      <c r="A291" s="12"/>
      <c r="B291" s="293" t="s">
        <v>140</v>
      </c>
      <c r="C291" s="293"/>
      <c r="D291" s="293"/>
      <c r="E291" s="293"/>
      <c r="F291" s="293"/>
      <c r="G291" s="293"/>
      <c r="H291" s="293"/>
      <c r="I291" s="293"/>
    </row>
    <row r="292" spans="1:9" ht="25.15" customHeight="1" x14ac:dyDescent="0.25">
      <c r="A292" s="12">
        <v>15</v>
      </c>
      <c r="B292" s="293" t="s">
        <v>141</v>
      </c>
      <c r="C292" s="293"/>
      <c r="D292" s="293"/>
      <c r="E292" s="293"/>
      <c r="F292" s="293"/>
      <c r="G292" s="293"/>
      <c r="H292" s="293"/>
      <c r="I292" s="293"/>
    </row>
    <row r="293" spans="1:9" ht="25.15" customHeight="1" x14ac:dyDescent="0.25">
      <c r="A293" s="12">
        <v>16</v>
      </c>
      <c r="B293" s="293" t="s">
        <v>142</v>
      </c>
      <c r="C293" s="293"/>
      <c r="D293" s="293"/>
      <c r="E293" s="293"/>
      <c r="F293" s="293"/>
      <c r="G293" s="293"/>
      <c r="H293" s="293"/>
      <c r="I293" s="293"/>
    </row>
    <row r="294" spans="1:9" ht="25.15" customHeight="1" x14ac:dyDescent="0.25">
      <c r="A294" s="12">
        <v>17</v>
      </c>
      <c r="B294" s="293" t="s">
        <v>143</v>
      </c>
      <c r="C294" s="293"/>
      <c r="D294" s="293"/>
      <c r="E294" s="293"/>
      <c r="F294" s="293"/>
      <c r="G294" s="293"/>
      <c r="H294" s="293"/>
      <c r="I294" s="293"/>
    </row>
    <row r="295" spans="1:9" x14ac:dyDescent="0.25">
      <c r="A295" s="41"/>
    </row>
    <row r="296" spans="1:9" x14ac:dyDescent="0.25">
      <c r="A296" s="41"/>
    </row>
    <row r="297" spans="1:9" x14ac:dyDescent="0.25">
      <c r="A297" s="41"/>
    </row>
    <row r="298" spans="1:9" x14ac:dyDescent="0.25">
      <c r="A298" s="41"/>
    </row>
    <row r="299" spans="1:9" x14ac:dyDescent="0.25">
      <c r="A299" s="41"/>
    </row>
  </sheetData>
  <mergeCells count="92">
    <mergeCell ref="C219:E219"/>
    <mergeCell ref="B205:I208"/>
    <mergeCell ref="B193:I193"/>
    <mergeCell ref="B212:I213"/>
    <mergeCell ref="F199:G199"/>
    <mergeCell ref="F200:G200"/>
    <mergeCell ref="F201:G201"/>
    <mergeCell ref="D199:E199"/>
    <mergeCell ref="D200:E200"/>
    <mergeCell ref="D201:E201"/>
    <mergeCell ref="B198:I198"/>
    <mergeCell ref="B214:E214"/>
    <mergeCell ref="B215:E215"/>
    <mergeCell ref="B216:E216"/>
    <mergeCell ref="B218:E218"/>
    <mergeCell ref="B217:E217"/>
    <mergeCell ref="L214:M214"/>
    <mergeCell ref="K219:O219"/>
    <mergeCell ref="K221:O221"/>
    <mergeCell ref="L215:M215"/>
    <mergeCell ref="N215:O215"/>
    <mergeCell ref="N214:O214"/>
    <mergeCell ref="B250:I250"/>
    <mergeCell ref="B251:I251"/>
    <mergeCell ref="B252:I252"/>
    <mergeCell ref="B253:I253"/>
    <mergeCell ref="B254:I254"/>
    <mergeCell ref="F248:G248"/>
    <mergeCell ref="B222:I224"/>
    <mergeCell ref="B268:I268"/>
    <mergeCell ref="B255:I255"/>
    <mergeCell ref="B256:I256"/>
    <mergeCell ref="B257:I257"/>
    <mergeCell ref="B258:I258"/>
    <mergeCell ref="B264:I264"/>
    <mergeCell ref="B259:I259"/>
    <mergeCell ref="B260:I260"/>
    <mergeCell ref="B261:I261"/>
    <mergeCell ref="B262:I262"/>
    <mergeCell ref="B263:I263"/>
    <mergeCell ref="B265:I265"/>
    <mergeCell ref="B266:I266"/>
    <mergeCell ref="B267:I267"/>
    <mergeCell ref="B282:I282"/>
    <mergeCell ref="B269:I269"/>
    <mergeCell ref="B270:I270"/>
    <mergeCell ref="B271:I271"/>
    <mergeCell ref="B272:I272"/>
    <mergeCell ref="B273:I273"/>
    <mergeCell ref="B274:I274"/>
    <mergeCell ref="B275:I275"/>
    <mergeCell ref="B276:I276"/>
    <mergeCell ref="B278:I278"/>
    <mergeCell ref="B279:I279"/>
    <mergeCell ref="B280:I280"/>
    <mergeCell ref="B281:I281"/>
    <mergeCell ref="B294:I294"/>
    <mergeCell ref="B283:I283"/>
    <mergeCell ref="B284:I284"/>
    <mergeCell ref="B285:I285"/>
    <mergeCell ref="B286:I286"/>
    <mergeCell ref="B287:I287"/>
    <mergeCell ref="B288:I288"/>
    <mergeCell ref="B289:I289"/>
    <mergeCell ref="B290:I290"/>
    <mergeCell ref="B291:I291"/>
    <mergeCell ref="B292:I292"/>
    <mergeCell ref="B293:I293"/>
    <mergeCell ref="Q9:X9"/>
    <mergeCell ref="B1:C1"/>
    <mergeCell ref="K2:L2"/>
    <mergeCell ref="A11:I14"/>
    <mergeCell ref="M11:T14"/>
    <mergeCell ref="H2:I2"/>
    <mergeCell ref="H1:I1"/>
    <mergeCell ref="A8:I9"/>
    <mergeCell ref="A6:I6"/>
    <mergeCell ref="B180:I180"/>
    <mergeCell ref="B22:I22"/>
    <mergeCell ref="B171:I172"/>
    <mergeCell ref="B17:I17"/>
    <mergeCell ref="B18:I18"/>
    <mergeCell ref="B19:I19"/>
    <mergeCell ref="B165:I168"/>
    <mergeCell ref="B23:I23"/>
    <mergeCell ref="B28:I28"/>
    <mergeCell ref="B24:I24"/>
    <mergeCell ref="B27:I27"/>
    <mergeCell ref="B29:I29"/>
    <mergeCell ref="B32:I32"/>
    <mergeCell ref="B33:I33"/>
    <mergeCell ref="B34:I34"/>
  </mergeCells>
  <conditionalFormatting sqref="B17">
    <cfRule type="cellIs" dxfId="2" priority="3" operator="equal">
      <formula>#REF!</formula>
    </cfRule>
  </conditionalFormatting>
  <conditionalFormatting sqref="B18">
    <cfRule type="cellIs" dxfId="1" priority="2" operator="equal">
      <formula>#REF!</formula>
    </cfRule>
  </conditionalFormatting>
  <conditionalFormatting sqref="B19">
    <cfRule type="cellIs" dxfId="0" priority="1" operator="equal">
      <formula>#REF!</formula>
    </cfRule>
  </conditionalFormatting>
  <dataValidations count="24">
    <dataValidation type="list" allowBlank="1" showInputMessage="1" showErrorMessage="1" sqref="A25 A35" xr:uid="{2610830F-8508-4F02-A4A6-401E578A5A49}">
      <formula1>#REF!</formula1>
    </dataValidation>
    <dataValidation errorStyle="information" allowBlank="1" showInputMessage="1" showErrorMessage="1" errorTitle="UNLISTED ITEM" error="Please input customised items manually" sqref="B173:B177" xr:uid="{92AF6CB7-4A80-4E2F-8377-0310E8DEBE08}"/>
    <dataValidation type="list" errorStyle="information" allowBlank="1" showInputMessage="1" showErrorMessage="1" errorTitle="UNLISTED ITEM" error="Please input customised items manually" sqref="B161" xr:uid="{6D3193AA-436E-4FA7-B070-3C66F5C09643}">
      <formula1>$M$53:$M$68</formula1>
    </dataValidation>
    <dataValidation type="list" errorStyle="information" allowBlank="1" showInputMessage="1" showErrorMessage="1" errorTitle="UNLISTED ITEM" error="Please input customised items manually" sqref="B133:B134 B150:B153 B122:B125 B146:B148 B104:B105 B97 B157" xr:uid="{A92570DF-D17E-47F5-94E2-140CD6ECFB08}">
      <formula1>$M$53:$M$69</formula1>
    </dataValidation>
    <dataValidation type="list" errorStyle="information" allowBlank="1" showInputMessage="1" showErrorMessage="1" errorTitle="UNLISTED ITEM" error="Please input customised items manually" sqref="B64 B107:B109" xr:uid="{22492B8A-CDB2-4FEA-85A3-51515E9A377C}">
      <formula1>$M$53:$M$70</formula1>
    </dataValidation>
    <dataValidation type="list" errorStyle="information" allowBlank="1" showInputMessage="1" showErrorMessage="1" errorTitle="UNLISTED ITEM" error="Please input customised items manually" sqref="R162:XFD162 A162:J162 K78:Q83 J81:J86 R81:XFD86" xr:uid="{227805A3-D203-44AE-9483-BFAA5260215C}">
      <formula1>$M$78:$M$81</formula1>
    </dataValidation>
    <dataValidation type="list" errorStyle="information" allowBlank="1" showInputMessage="1" showErrorMessage="1" errorTitle="UNLISTED ITEM" error="Please input customised items manually" sqref="A149:B149 B154:B156" xr:uid="{80AA877C-0A09-4421-A833-F481E9F0C242}">
      <formula1>$M$79:$M$146</formula1>
    </dataValidation>
    <dataValidation type="list" errorStyle="information" allowBlank="1" showInputMessage="1" showErrorMessage="1" errorTitle="UNLISTED ITEM" error="Please input customised items manually" sqref="A110:B110" xr:uid="{8DDF3D05-1846-48EE-AD52-3794DB839C06}">
      <formula1>$M$80:$M$96</formula1>
    </dataValidation>
    <dataValidation type="list" errorStyle="information" allowBlank="1" showInputMessage="1" showErrorMessage="1" errorTitle="UNLISTED ITEM" error="Please input customised items manually" sqref="B104:B105" xr:uid="{85100AA0-4EDF-4314-9A86-221964F4E0DB}">
      <formula1>$M$72:$M$76</formula1>
    </dataValidation>
    <dataValidation type="list" errorStyle="information" allowBlank="1" showInputMessage="1" showErrorMessage="1" errorTitle="UNLISTED ITEM" error="Please input customised items manually" sqref="B133 B124" xr:uid="{FBC343B6-9EEC-4D3D-8255-4F37909A6926}">
      <formula1>$M$79:$M$172</formula1>
    </dataValidation>
    <dataValidation type="list" errorStyle="information" allowBlank="1" showInputMessage="1" showErrorMessage="1" errorTitle="UNLISTED ITEM" error="Please input customised items manually" sqref="B53:B62" xr:uid="{CC047537-7D12-4710-8DBC-6CEC613C6891}">
      <formula1>$M$53:$M$62</formula1>
    </dataValidation>
    <dataValidation type="list" errorStyle="information" allowBlank="1" showInputMessage="1" showErrorMessage="1" sqref="B65:B69 B72:B75" xr:uid="{897D8682-5F77-4DDA-92CA-CD2DCE90FA91}">
      <formula1>$M$71:$M$75</formula1>
    </dataValidation>
    <dataValidation type="list" errorStyle="information" allowBlank="1" showInputMessage="1" showErrorMessage="1" errorTitle="UNLISTED ITEM" error="Please input customised items manually" sqref="B78:B82" xr:uid="{F5A1C7E0-90F6-44A0-A4B8-BFAD73845F44}">
      <formula1>$M$78:$M$82</formula1>
    </dataValidation>
    <dataValidation type="list" errorStyle="information" allowBlank="1" showInputMessage="1" showErrorMessage="1" errorTitle="UNLISTED ITEM" error="Please input customised items manually" sqref="B70:B71" xr:uid="{B2D13891-1A3F-4D8A-AC1D-43C304D6BDA4}">
      <formula1>$M$69:$M$73</formula1>
    </dataValidation>
    <dataValidation type="list" errorStyle="information" allowBlank="1" showInputMessage="1" showErrorMessage="1" errorTitle="UNLISTED ITEM" error="Please input customised items manually" sqref="B70:B71" xr:uid="{6346038D-94D6-4F08-82CC-C7346B16FE16}">
      <formula1>$M$53:$M$66</formula1>
    </dataValidation>
    <dataValidation type="list" errorStyle="information" allowBlank="1" showInputMessage="1" showErrorMessage="1" errorTitle="UNLISTED ITEM" error="Please input customised items manually" sqref="B89:B90 B92:B93 B121 B128:B129 B135:B136 B158:B159" xr:uid="{81D45DFC-C66C-45A0-9A17-C9890645F0AE}">
      <formula1>$M$53:$M$64</formula1>
    </dataValidation>
    <dataValidation type="list" errorStyle="information" allowBlank="1" showInputMessage="1" showErrorMessage="1" errorTitle="UNLISTED ITEM" error="Please input customised items manually" sqref="B129" xr:uid="{94190094-822A-4D2A-9133-717E4101284C}">
      <formula1>$M$67:$M$71</formula1>
    </dataValidation>
    <dataValidation type="list" errorStyle="information" allowBlank="1" showInputMessage="1" showErrorMessage="1" errorTitle="UNLISTED ITEM" error="Please input customised items manually" sqref="A108:B109" xr:uid="{3CA678CE-3445-4524-B043-FB31665AE3D0}">
      <formula1>$M$80:$M$186</formula1>
    </dataValidation>
    <dataValidation type="list" errorStyle="information" allowBlank="1" showInputMessage="1" showErrorMessage="1" errorTitle="UNLISTED ITEM" error="Please input customised items manually" sqref="B137" xr:uid="{FA53C5E8-F54C-4497-BEA1-A99EE7E062C9}">
      <formula1>$M$74:$M$169</formula1>
    </dataValidation>
    <dataValidation type="list" errorStyle="information" allowBlank="1" showInputMessage="1" showErrorMessage="1" errorTitle="UNLISTED ITEM" error="Please input customised items manually" sqref="B135:B136" xr:uid="{804B8551-EE17-470A-817B-DBE996121598}">
      <formula1>$M$74:$M$186</formula1>
    </dataValidation>
    <dataValidation type="list" errorStyle="information" allowBlank="1" showInputMessage="1" showErrorMessage="1" errorTitle="UNLISTED ITEM" error="Please input customised items manually" sqref="B141:B145" xr:uid="{61C22C2F-955C-4D07-A4FB-176669B511A5}">
      <formula1>$M$79:$M$149</formula1>
    </dataValidation>
    <dataValidation type="list" errorStyle="information" allowBlank="1" showInputMessage="1" showErrorMessage="1" errorTitle="UNLISTED ITEM" error="Please input customised items manually" sqref="B151:B153" xr:uid="{CD0D2A9C-2DC2-4110-AE48-6FAF1D87D43E}">
      <formula1>$M$79:$M$170</formula1>
    </dataValidation>
    <dataValidation type="list" errorStyle="information" allowBlank="1" showInputMessage="1" showErrorMessage="1" errorTitle="UNLISTED ITEM" error="Please input customised items manually" sqref="B158:B159" xr:uid="{8CA17D76-55BF-4C70-BBE5-9B2EF68A20E4}">
      <formula1>$M$74:$M$154</formula1>
    </dataValidation>
    <dataValidation type="list" errorStyle="information" allowBlank="1" showInputMessage="1" showErrorMessage="1" errorTitle="UNLISTED ITEM" error="Please input customised items manually" sqref="B160" xr:uid="{127F6CEB-1BB6-438B-932C-8D7B6EE546CF}">
      <formula1>$M$74:$M$138</formula1>
    </dataValidation>
  </dataValidations>
  <hyperlinks>
    <hyperlink ref="F43" r:id="rId1" display="www.pcen.com.au" xr:uid="{5937C124-EE85-429F-9F39-183244F0E136}"/>
    <hyperlink ref="F38" r:id="rId2" display="www.pcen.com.au" xr:uid="{C0891B7D-45A6-48F3-8EA4-3A9FBF47612C}"/>
    <hyperlink ref="O43" r:id="rId3" display="www.pcen.com.au" xr:uid="{976E599C-2522-49B2-8BF6-B8C980254FE0}"/>
  </hyperlinks>
  <printOptions horizontalCentered="1"/>
  <pageMargins left="0.59055118110236227" right="0.59055118110236227" top="1.5748031496062993" bottom="0.74803149606299213" header="0.31496062992125984" footer="0.31496062992125984"/>
  <pageSetup paperSize="9" orientation="portrait" r:id="rId4"/>
  <headerFooter>
    <oddHeader xml:space="preserve">&amp;L&amp;G&amp;R&amp;"-,Bold"ABN:&amp;"-,Regular" 366 2772 4029
&amp;"-,Bold"A:&amp;"-,Regular" Suite 802, 299 Sussex St, Sydney    
&amp;"-,Bold"E:&amp;"-,Regular" admin@pcen.com.au
&amp;"-,Bold"W: &amp;"-,Regular"www.pcen.com.au
&amp;"-,Bold"M:&amp;"-,Regular" 0426 076 689             </oddHeader>
    <oddFooter>&amp;L&amp;10Premium Consulting Engineers&amp;C&amp;10Fee Proposal&amp;R&amp;10Page &amp;P of &amp;N</oddFooter>
  </headerFooter>
  <rowBreaks count="5" manualBreakCount="5">
    <brk id="43" max="8" man="1"/>
    <brk id="162" max="8" man="1"/>
    <brk id="203" max="8" man="1"/>
    <brk id="248" max="8" man="1"/>
    <brk id="277" max="8" man="1"/>
  </rowBreaks>
  <drawing r:id="rId5"/>
  <legacyDrawingHF r:id="rId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7BB6AE-3486-4357-AEF0-5FF2484AB058}">
  <dimension ref="A1:Z98"/>
  <sheetViews>
    <sheetView view="pageBreakPreview" zoomScale="85" zoomScaleNormal="115" zoomScaleSheetLayoutView="85" workbookViewId="0">
      <selection activeCell="L61" sqref="L61:M64"/>
    </sheetView>
  </sheetViews>
  <sheetFormatPr defaultRowHeight="15" outlineLevelRow="1" x14ac:dyDescent="0.25"/>
  <cols>
    <col min="1" max="1" width="4.7109375" customWidth="1"/>
    <col min="2" max="8" width="11.28515625" customWidth="1"/>
    <col min="9" max="9" width="4.7109375" customWidth="1"/>
    <col min="12" max="18" width="10.7109375" customWidth="1"/>
    <col min="19" max="19" width="11.7109375" customWidth="1"/>
    <col min="20" max="26" width="10.7109375" customWidth="1"/>
  </cols>
  <sheetData>
    <row r="1" spans="1:20" ht="31.5" x14ac:dyDescent="0.25">
      <c r="A1" s="326" t="s">
        <v>0</v>
      </c>
      <c r="B1" s="326"/>
      <c r="C1" s="326"/>
      <c r="D1" s="326"/>
      <c r="E1" s="326"/>
      <c r="F1" s="326"/>
      <c r="G1" s="326"/>
      <c r="H1" s="326"/>
      <c r="I1" s="326"/>
      <c r="L1" s="30"/>
      <c r="M1" s="30"/>
      <c r="N1" s="30"/>
      <c r="O1" s="30"/>
      <c r="P1" s="30"/>
      <c r="Q1" s="30"/>
      <c r="R1" s="30"/>
      <c r="T1" s="4"/>
    </row>
    <row r="2" spans="1:20" ht="19.899999999999999" customHeight="1" x14ac:dyDescent="0.35">
      <c r="A2" s="323" t="str">
        <f xml:space="preserve"> '01-Project Info'!B1</f>
        <v>71-71A Queenscliff Road, Queenscliff</v>
      </c>
      <c r="B2" s="323"/>
      <c r="C2" s="323"/>
      <c r="D2" s="323"/>
      <c r="E2" s="323"/>
      <c r="F2" s="323"/>
      <c r="G2" s="323"/>
      <c r="H2" s="323"/>
      <c r="I2" s="323"/>
      <c r="L2" s="19"/>
      <c r="M2" s="329"/>
      <c r="N2" s="329"/>
      <c r="O2" s="19"/>
      <c r="P2" s="19"/>
      <c r="Q2" s="19"/>
      <c r="R2" s="19"/>
      <c r="T2" s="1"/>
    </row>
    <row r="3" spans="1:20" ht="15" customHeight="1" x14ac:dyDescent="0.25">
      <c r="C3" s="19"/>
      <c r="D3" s="19"/>
      <c r="E3" s="19"/>
      <c r="F3" s="19"/>
      <c r="G3" s="19"/>
      <c r="H3" s="19"/>
      <c r="M3" s="19"/>
      <c r="N3" s="19"/>
      <c r="O3" s="19"/>
      <c r="P3" s="19"/>
      <c r="Q3" s="19"/>
      <c r="R3" s="19"/>
    </row>
    <row r="4" spans="1:20" ht="15" customHeight="1" x14ac:dyDescent="0.25">
      <c r="A4" s="9" t="s">
        <v>298</v>
      </c>
      <c r="B4" s="9"/>
      <c r="C4" s="9"/>
      <c r="D4" s="9"/>
      <c r="E4" s="9"/>
      <c r="F4" s="9"/>
      <c r="G4" s="9"/>
      <c r="H4" s="9"/>
      <c r="I4" s="9"/>
      <c r="L4" s="9"/>
      <c r="M4" s="9"/>
      <c r="N4" s="9"/>
      <c r="O4" s="9"/>
      <c r="P4" s="9"/>
      <c r="Q4" s="9"/>
      <c r="R4" s="9"/>
    </row>
    <row r="5" spans="1:20" ht="15" customHeight="1" x14ac:dyDescent="0.25">
      <c r="A5" t="s">
        <v>1</v>
      </c>
      <c r="B5" s="324" t="s">
        <v>2</v>
      </c>
      <c r="C5" s="324"/>
      <c r="D5" s="1" t="s">
        <v>3</v>
      </c>
      <c r="E5" s="324" t="s">
        <v>4</v>
      </c>
      <c r="F5" s="324"/>
      <c r="G5" s="324"/>
      <c r="I5" s="15"/>
      <c r="N5" s="1"/>
    </row>
    <row r="6" spans="1:20" ht="15" customHeight="1" x14ac:dyDescent="0.25">
      <c r="B6" s="328" t="s">
        <v>7</v>
      </c>
      <c r="C6" s="328"/>
      <c r="E6" s="22" t="s">
        <v>58</v>
      </c>
      <c r="F6" s="22"/>
      <c r="G6" s="22"/>
      <c r="L6" s="12"/>
      <c r="M6" s="12"/>
      <c r="O6" s="12"/>
      <c r="P6" s="12"/>
      <c r="Q6" s="12"/>
    </row>
    <row r="7" spans="1:20" ht="15" customHeight="1" x14ac:dyDescent="0.25">
      <c r="B7" s="324" t="s">
        <v>41</v>
      </c>
      <c r="C7" s="324"/>
      <c r="D7" s="324"/>
      <c r="E7" s="324"/>
      <c r="F7" s="324"/>
      <c r="G7" s="1"/>
      <c r="Q7" s="1"/>
    </row>
    <row r="8" spans="1:20" ht="15" customHeight="1" x14ac:dyDescent="0.25">
      <c r="B8" s="325" t="s">
        <v>6</v>
      </c>
      <c r="C8" s="325"/>
      <c r="D8" s="325"/>
      <c r="E8" s="325"/>
      <c r="F8" s="325"/>
      <c r="L8" s="28"/>
      <c r="M8" s="28"/>
      <c r="N8" s="28"/>
      <c r="O8" s="28"/>
      <c r="P8" s="28"/>
    </row>
    <row r="9" spans="1:20" ht="15" customHeight="1" x14ac:dyDescent="0.25">
      <c r="A9" s="322" t="s">
        <v>5</v>
      </c>
      <c r="B9" s="322"/>
      <c r="C9" s="322"/>
      <c r="D9" s="322"/>
      <c r="E9" s="322"/>
      <c r="F9" s="322"/>
      <c r="G9" s="322"/>
      <c r="H9" s="322"/>
      <c r="I9" s="322"/>
    </row>
    <row r="10" spans="1:20" ht="15" customHeight="1" x14ac:dyDescent="0.25">
      <c r="B10" s="69" t="s">
        <v>210</v>
      </c>
      <c r="C10" s="73"/>
      <c r="D10" s="73"/>
      <c r="E10" s="73"/>
      <c r="F10" s="73"/>
      <c r="G10" s="73"/>
      <c r="H10" s="73"/>
      <c r="I10" s="21"/>
      <c r="T10" s="1"/>
    </row>
    <row r="11" spans="1:20" ht="15" customHeight="1" x14ac:dyDescent="0.25">
      <c r="B11" s="24" t="s">
        <v>211</v>
      </c>
      <c r="C11" s="24"/>
      <c r="D11" s="24"/>
      <c r="E11" s="24"/>
      <c r="F11" s="24"/>
      <c r="G11" s="24"/>
      <c r="H11" s="24"/>
      <c r="I11" s="17"/>
    </row>
    <row r="12" spans="1:20" ht="15" customHeight="1" x14ac:dyDescent="0.25">
      <c r="B12" s="24" t="s">
        <v>206</v>
      </c>
      <c r="C12" s="24"/>
      <c r="D12" s="24"/>
      <c r="E12" s="24"/>
      <c r="F12" s="24"/>
      <c r="G12" s="24"/>
      <c r="H12" s="24"/>
      <c r="I12" s="17"/>
    </row>
    <row r="13" spans="1:20" ht="15" customHeight="1" x14ac:dyDescent="0.25"/>
    <row r="14" spans="1:20" ht="15" customHeight="1" x14ac:dyDescent="0.25">
      <c r="A14" s="287" t="s">
        <v>51</v>
      </c>
      <c r="B14" s="287"/>
      <c r="C14" s="287"/>
      <c r="D14" s="287"/>
      <c r="E14" s="287"/>
      <c r="F14" s="287"/>
      <c r="G14" s="287"/>
      <c r="H14" s="287"/>
      <c r="I14" s="287"/>
    </row>
    <row r="15" spans="1:20" ht="15" customHeight="1" x14ac:dyDescent="0.25">
      <c r="A15" s="287" t="s">
        <v>8</v>
      </c>
      <c r="B15" s="287"/>
      <c r="C15" s="287"/>
      <c r="D15" s="287"/>
      <c r="E15" s="287"/>
      <c r="F15" s="287"/>
      <c r="G15" s="287"/>
      <c r="H15" s="287"/>
      <c r="I15" s="287"/>
    </row>
    <row r="16" spans="1:20" ht="19.899999999999999" customHeight="1" x14ac:dyDescent="0.25">
      <c r="A16" s="14" t="s">
        <v>9</v>
      </c>
      <c r="B16" s="286" t="s">
        <v>62</v>
      </c>
      <c r="C16" s="286"/>
      <c r="D16" s="286"/>
      <c r="E16" s="286"/>
      <c r="F16" s="286"/>
      <c r="G16" s="286"/>
      <c r="H16" s="286"/>
      <c r="I16" s="286"/>
    </row>
    <row r="17" spans="2:26" ht="19.899999999999999" customHeight="1" x14ac:dyDescent="0.25">
      <c r="B17" s="308" t="s">
        <v>10</v>
      </c>
      <c r="C17" s="308"/>
      <c r="D17" s="308" t="s">
        <v>11</v>
      </c>
      <c r="E17" s="308"/>
      <c r="F17" s="308"/>
      <c r="G17" s="308"/>
      <c r="H17" s="308"/>
      <c r="L17" s="308" t="s">
        <v>10</v>
      </c>
      <c r="M17" s="308"/>
      <c r="N17" s="308" t="s">
        <v>11</v>
      </c>
      <c r="O17" s="308"/>
      <c r="P17" s="308"/>
      <c r="Q17" s="308"/>
      <c r="R17" s="308"/>
      <c r="T17" s="316"/>
      <c r="U17" s="316"/>
      <c r="V17" s="316"/>
      <c r="W17" s="316"/>
      <c r="X17" s="316"/>
      <c r="Y17" s="316"/>
      <c r="Z17" s="316"/>
    </row>
    <row r="18" spans="2:26" ht="45" customHeight="1" x14ac:dyDescent="0.25">
      <c r="B18" s="311" t="s">
        <v>335</v>
      </c>
      <c r="C18" s="312"/>
      <c r="D18" s="313" t="s">
        <v>287</v>
      </c>
      <c r="E18" s="314"/>
      <c r="F18" s="314"/>
      <c r="G18" s="314"/>
      <c r="H18" s="315"/>
      <c r="L18" s="303" t="s">
        <v>335</v>
      </c>
      <c r="M18" s="305"/>
      <c r="N18" s="319" t="s">
        <v>287</v>
      </c>
      <c r="O18" s="320"/>
      <c r="P18" s="320"/>
      <c r="Q18" s="320"/>
      <c r="R18" s="321"/>
      <c r="T18" s="286"/>
      <c r="U18" s="286"/>
      <c r="V18" s="274"/>
      <c r="W18" s="274"/>
      <c r="X18" s="274"/>
      <c r="Y18" s="274"/>
      <c r="Z18" s="274"/>
    </row>
    <row r="19" spans="2:26" ht="45" customHeight="1" x14ac:dyDescent="0.25">
      <c r="B19" s="311" t="s">
        <v>300</v>
      </c>
      <c r="C19" s="312"/>
      <c r="D19" s="313" t="s">
        <v>287</v>
      </c>
      <c r="E19" s="314"/>
      <c r="F19" s="314"/>
      <c r="G19" s="314"/>
      <c r="H19" s="315"/>
      <c r="L19" s="303" t="s">
        <v>300</v>
      </c>
      <c r="M19" s="305"/>
      <c r="N19" s="319" t="s">
        <v>287</v>
      </c>
      <c r="O19" s="320"/>
      <c r="P19" s="320"/>
      <c r="Q19" s="320"/>
      <c r="R19" s="321"/>
      <c r="T19" s="286"/>
      <c r="U19" s="286"/>
      <c r="V19" s="274"/>
      <c r="W19" s="274"/>
      <c r="X19" s="274"/>
      <c r="Y19" s="274"/>
      <c r="Z19" s="274"/>
    </row>
    <row r="20" spans="2:26" ht="45" customHeight="1" x14ac:dyDescent="0.25">
      <c r="B20" s="311" t="s">
        <v>288</v>
      </c>
      <c r="C20" s="312"/>
      <c r="D20" s="313" t="s">
        <v>289</v>
      </c>
      <c r="E20" s="314"/>
      <c r="F20" s="314"/>
      <c r="G20" s="314"/>
      <c r="H20" s="315"/>
      <c r="L20" s="303" t="s">
        <v>288</v>
      </c>
      <c r="M20" s="305"/>
      <c r="N20" s="319" t="s">
        <v>289</v>
      </c>
      <c r="O20" s="320"/>
      <c r="P20" s="320"/>
      <c r="Q20" s="320"/>
      <c r="R20" s="321"/>
      <c r="T20" s="286"/>
      <c r="U20" s="286"/>
      <c r="V20" s="274"/>
      <c r="W20" s="274"/>
      <c r="X20" s="274"/>
      <c r="Y20" s="274"/>
      <c r="Z20" s="274"/>
    </row>
    <row r="21" spans="2:26" ht="45" customHeight="1" x14ac:dyDescent="0.25">
      <c r="B21" s="311" t="s">
        <v>273</v>
      </c>
      <c r="C21" s="312"/>
      <c r="D21" s="313" t="s">
        <v>272</v>
      </c>
      <c r="E21" s="314"/>
      <c r="F21" s="314"/>
      <c r="G21" s="314"/>
      <c r="H21" s="315"/>
      <c r="L21" s="311" t="s">
        <v>273</v>
      </c>
      <c r="M21" s="312"/>
      <c r="N21" s="313" t="s">
        <v>272</v>
      </c>
      <c r="O21" s="314"/>
      <c r="P21" s="314"/>
      <c r="Q21" s="314"/>
      <c r="R21" s="315"/>
      <c r="T21" s="286"/>
      <c r="U21" s="286"/>
      <c r="V21" s="274"/>
      <c r="W21" s="274"/>
      <c r="X21" s="274"/>
      <c r="Y21" s="274"/>
      <c r="Z21" s="274"/>
    </row>
    <row r="22" spans="2:26" ht="45" customHeight="1" x14ac:dyDescent="0.25">
      <c r="B22" s="311" t="s">
        <v>274</v>
      </c>
      <c r="C22" s="312"/>
      <c r="D22" s="313" t="s">
        <v>275</v>
      </c>
      <c r="E22" s="314"/>
      <c r="F22" s="314"/>
      <c r="G22" s="314"/>
      <c r="H22" s="315"/>
      <c r="L22" s="311" t="s">
        <v>274</v>
      </c>
      <c r="M22" s="312"/>
      <c r="N22" s="313" t="s">
        <v>275</v>
      </c>
      <c r="O22" s="314"/>
      <c r="P22" s="314"/>
      <c r="Q22" s="314"/>
      <c r="R22" s="315"/>
      <c r="T22" s="286"/>
      <c r="U22" s="286"/>
      <c r="V22" s="274"/>
      <c r="W22" s="274"/>
      <c r="X22" s="274"/>
      <c r="Y22" s="274"/>
      <c r="Z22" s="274"/>
    </row>
    <row r="23" spans="2:26" ht="45" customHeight="1" x14ac:dyDescent="0.25">
      <c r="B23" s="311" t="s">
        <v>276</v>
      </c>
      <c r="C23" s="312"/>
      <c r="D23" s="313" t="s">
        <v>15</v>
      </c>
      <c r="E23" s="314"/>
      <c r="F23" s="314"/>
      <c r="G23" s="314"/>
      <c r="H23" s="315"/>
      <c r="L23" s="311" t="s">
        <v>276</v>
      </c>
      <c r="M23" s="312"/>
      <c r="N23" s="313" t="s">
        <v>15</v>
      </c>
      <c r="O23" s="314"/>
      <c r="P23" s="314"/>
      <c r="Q23" s="314"/>
      <c r="R23" s="315"/>
      <c r="T23" s="286"/>
      <c r="U23" s="286"/>
      <c r="V23" s="274"/>
      <c r="W23" s="274"/>
      <c r="X23" s="274"/>
      <c r="Y23" s="274"/>
      <c r="Z23" s="274"/>
    </row>
    <row r="24" spans="2:26" ht="45" customHeight="1" x14ac:dyDescent="0.25">
      <c r="B24" s="309" t="s">
        <v>12</v>
      </c>
      <c r="C24" s="309"/>
      <c r="D24" s="310" t="s">
        <v>16</v>
      </c>
      <c r="E24" s="310"/>
      <c r="F24" s="310"/>
      <c r="G24" s="310"/>
      <c r="H24" s="310"/>
      <c r="L24" s="309" t="s">
        <v>12</v>
      </c>
      <c r="M24" s="309"/>
      <c r="N24" s="310" t="s">
        <v>16</v>
      </c>
      <c r="O24" s="310"/>
      <c r="P24" s="310"/>
      <c r="Q24" s="310"/>
      <c r="R24" s="310"/>
      <c r="T24" s="286"/>
      <c r="U24" s="286"/>
      <c r="V24" s="274"/>
      <c r="W24" s="274"/>
      <c r="X24" s="274"/>
      <c r="Y24" s="274"/>
      <c r="Z24" s="274"/>
    </row>
    <row r="25" spans="2:26" ht="45" customHeight="1" x14ac:dyDescent="0.25">
      <c r="B25" s="309" t="s">
        <v>290</v>
      </c>
      <c r="C25" s="309"/>
      <c r="D25" s="310" t="s">
        <v>291</v>
      </c>
      <c r="E25" s="310"/>
      <c r="F25" s="310"/>
      <c r="G25" s="310"/>
      <c r="H25" s="310"/>
      <c r="L25" s="309" t="s">
        <v>290</v>
      </c>
      <c r="M25" s="309"/>
      <c r="N25" s="310" t="s">
        <v>291</v>
      </c>
      <c r="O25" s="310"/>
      <c r="P25" s="310"/>
      <c r="Q25" s="310"/>
      <c r="R25" s="310"/>
      <c r="T25" s="286"/>
      <c r="U25" s="286"/>
      <c r="V25" s="274"/>
      <c r="W25" s="274"/>
      <c r="X25" s="274"/>
      <c r="Y25" s="274"/>
      <c r="Z25" s="274"/>
    </row>
    <row r="26" spans="2:26" ht="45" customHeight="1" x14ac:dyDescent="0.25">
      <c r="B26" s="311" t="s">
        <v>277</v>
      </c>
      <c r="C26" s="312"/>
      <c r="D26" s="313" t="s">
        <v>278</v>
      </c>
      <c r="E26" s="314"/>
      <c r="F26" s="314"/>
      <c r="G26" s="314"/>
      <c r="H26" s="315"/>
      <c r="L26" s="311" t="s">
        <v>277</v>
      </c>
      <c r="M26" s="312"/>
      <c r="N26" s="313" t="s">
        <v>278</v>
      </c>
      <c r="O26" s="314"/>
      <c r="P26" s="314"/>
      <c r="Q26" s="314"/>
      <c r="R26" s="315"/>
      <c r="T26" s="286"/>
      <c r="U26" s="286"/>
      <c r="V26" s="274"/>
      <c r="W26" s="274"/>
      <c r="X26" s="274"/>
      <c r="Y26" s="274"/>
      <c r="Z26" s="274"/>
    </row>
    <row r="27" spans="2:26" ht="45" customHeight="1" x14ac:dyDescent="0.25">
      <c r="B27" s="311" t="s">
        <v>13</v>
      </c>
      <c r="C27" s="312"/>
      <c r="D27" s="313" t="s">
        <v>17</v>
      </c>
      <c r="E27" s="314"/>
      <c r="F27" s="314"/>
      <c r="G27" s="314"/>
      <c r="H27" s="315"/>
      <c r="L27" s="311" t="s">
        <v>13</v>
      </c>
      <c r="M27" s="312"/>
      <c r="N27" s="313" t="s">
        <v>17</v>
      </c>
      <c r="O27" s="314"/>
      <c r="P27" s="314"/>
      <c r="Q27" s="314"/>
      <c r="R27" s="315"/>
      <c r="T27" s="21"/>
      <c r="U27" s="21"/>
      <c r="V27" s="125"/>
      <c r="W27" s="125"/>
      <c r="X27" s="125"/>
      <c r="Y27" s="125"/>
      <c r="Z27" s="125"/>
    </row>
    <row r="28" spans="2:26" ht="45" customHeight="1" x14ac:dyDescent="0.25">
      <c r="B28" s="309" t="s">
        <v>279</v>
      </c>
      <c r="C28" s="309"/>
      <c r="D28" s="310" t="s">
        <v>294</v>
      </c>
      <c r="E28" s="310"/>
      <c r="F28" s="310"/>
      <c r="G28" s="310"/>
      <c r="H28" s="310"/>
      <c r="L28" s="309" t="s">
        <v>279</v>
      </c>
      <c r="M28" s="309"/>
      <c r="N28" s="310" t="s">
        <v>294</v>
      </c>
      <c r="O28" s="310"/>
      <c r="P28" s="310"/>
      <c r="Q28" s="310"/>
      <c r="R28" s="310"/>
      <c r="T28" s="286"/>
      <c r="U28" s="286"/>
      <c r="V28" s="274"/>
      <c r="W28" s="274"/>
      <c r="X28" s="274"/>
      <c r="Y28" s="274"/>
      <c r="Z28" s="274"/>
    </row>
    <row r="29" spans="2:26" ht="45" customHeight="1" x14ac:dyDescent="0.25">
      <c r="B29" s="311" t="s">
        <v>280</v>
      </c>
      <c r="C29" s="312"/>
      <c r="D29" s="313" t="s">
        <v>281</v>
      </c>
      <c r="E29" s="314"/>
      <c r="F29" s="314"/>
      <c r="G29" s="314"/>
      <c r="H29" s="315"/>
      <c r="I29" s="7"/>
      <c r="K29" s="13"/>
      <c r="L29" s="309" t="s">
        <v>292</v>
      </c>
      <c r="M29" s="309"/>
      <c r="N29" s="310" t="s">
        <v>293</v>
      </c>
      <c r="O29" s="310"/>
      <c r="P29" s="310"/>
      <c r="Q29" s="310"/>
      <c r="R29" s="310"/>
    </row>
    <row r="30" spans="2:26" ht="45" customHeight="1" x14ac:dyDescent="0.25">
      <c r="B30" s="303" t="s">
        <v>14</v>
      </c>
      <c r="C30" s="305"/>
      <c r="D30" s="319" t="s">
        <v>285</v>
      </c>
      <c r="E30" s="320"/>
      <c r="F30" s="320"/>
      <c r="G30" s="320"/>
      <c r="H30" s="321"/>
      <c r="I30" s="7"/>
      <c r="K30" s="13"/>
      <c r="L30" s="303" t="s">
        <v>280</v>
      </c>
      <c r="M30" s="305"/>
      <c r="N30" s="319" t="s">
        <v>281</v>
      </c>
      <c r="O30" s="320"/>
      <c r="P30" s="320"/>
      <c r="Q30" s="320"/>
      <c r="R30" s="321"/>
      <c r="S30" s="1"/>
    </row>
    <row r="31" spans="2:26" ht="45" hidden="1" customHeight="1" outlineLevel="1" x14ac:dyDescent="0.25">
      <c r="B31" s="303"/>
      <c r="C31" s="305"/>
      <c r="D31" s="319"/>
      <c r="E31" s="320"/>
      <c r="F31" s="320"/>
      <c r="G31" s="320"/>
      <c r="H31" s="321"/>
      <c r="I31" s="7"/>
      <c r="K31" s="13"/>
      <c r="L31" s="303" t="s">
        <v>14</v>
      </c>
      <c r="M31" s="305"/>
      <c r="N31" s="319" t="s">
        <v>285</v>
      </c>
      <c r="O31" s="320"/>
      <c r="P31" s="320"/>
      <c r="Q31" s="320"/>
      <c r="R31" s="321"/>
    </row>
    <row r="32" spans="2:26" ht="15" customHeight="1" collapsed="1" x14ac:dyDescent="0.25">
      <c r="B32" s="7"/>
      <c r="C32" s="7"/>
      <c r="D32" s="7"/>
      <c r="E32" s="7"/>
      <c r="F32" s="7"/>
      <c r="G32" s="7"/>
      <c r="H32" s="7"/>
      <c r="I32" s="7"/>
      <c r="K32" s="13"/>
    </row>
    <row r="33" spans="1:26" ht="34.9" customHeight="1" x14ac:dyDescent="0.25">
      <c r="A33" s="14" t="s">
        <v>9</v>
      </c>
      <c r="B33" s="274" t="s">
        <v>299</v>
      </c>
      <c r="C33" s="274"/>
      <c r="D33" s="274"/>
      <c r="E33" s="274"/>
      <c r="F33" s="274"/>
      <c r="G33" s="274"/>
      <c r="H33" s="274"/>
      <c r="I33" s="274"/>
    </row>
    <row r="34" spans="1:26" ht="19.899999999999999" customHeight="1" x14ac:dyDescent="0.25">
      <c r="B34" s="308" t="s">
        <v>40</v>
      </c>
      <c r="C34" s="308"/>
      <c r="D34" s="308" t="s">
        <v>11</v>
      </c>
      <c r="E34" s="308"/>
      <c r="F34" s="308"/>
      <c r="G34" s="308"/>
      <c r="H34" s="308"/>
      <c r="L34" s="317" t="s">
        <v>40</v>
      </c>
      <c r="M34" s="317"/>
      <c r="N34" s="317" t="s">
        <v>11</v>
      </c>
      <c r="O34" s="317"/>
      <c r="P34" s="317"/>
      <c r="Q34" s="317"/>
      <c r="R34" s="317"/>
    </row>
    <row r="35" spans="1:26" ht="30" customHeight="1" x14ac:dyDescent="0.25">
      <c r="B35" s="309" t="s">
        <v>53</v>
      </c>
      <c r="C35" s="309"/>
      <c r="D35" s="310" t="s">
        <v>42</v>
      </c>
      <c r="E35" s="310"/>
      <c r="F35" s="310"/>
      <c r="G35" s="310"/>
      <c r="H35" s="310"/>
      <c r="L35" s="309" t="s">
        <v>53</v>
      </c>
      <c r="M35" s="309"/>
      <c r="N35" s="310" t="s">
        <v>42</v>
      </c>
      <c r="O35" s="310"/>
      <c r="P35" s="310"/>
      <c r="Q35" s="310"/>
      <c r="R35" s="310"/>
    </row>
    <row r="36" spans="1:26" ht="30" customHeight="1" x14ac:dyDescent="0.25">
      <c r="B36" s="309" t="s">
        <v>54</v>
      </c>
      <c r="C36" s="309"/>
      <c r="D36" s="310" t="s">
        <v>43</v>
      </c>
      <c r="E36" s="310"/>
      <c r="F36" s="310"/>
      <c r="G36" s="310"/>
      <c r="H36" s="310"/>
      <c r="L36" s="309" t="s">
        <v>54</v>
      </c>
      <c r="M36" s="309"/>
      <c r="N36" s="310" t="s">
        <v>43</v>
      </c>
      <c r="O36" s="310"/>
      <c r="P36" s="310"/>
      <c r="Q36" s="310"/>
      <c r="R36" s="310"/>
    </row>
    <row r="37" spans="1:26" ht="30" customHeight="1" x14ac:dyDescent="0.25">
      <c r="B37" s="309" t="s">
        <v>55</v>
      </c>
      <c r="C37" s="309"/>
      <c r="D37" s="310" t="s">
        <v>44</v>
      </c>
      <c r="E37" s="310"/>
      <c r="F37" s="310"/>
      <c r="G37" s="310"/>
      <c r="H37" s="310"/>
      <c r="L37" s="309" t="s">
        <v>55</v>
      </c>
      <c r="M37" s="309"/>
      <c r="N37" s="310" t="s">
        <v>44</v>
      </c>
      <c r="O37" s="310"/>
      <c r="P37" s="310"/>
      <c r="Q37" s="310"/>
      <c r="R37" s="310"/>
    </row>
    <row r="38" spans="1:26" ht="30" customHeight="1" x14ac:dyDescent="0.25">
      <c r="B38" s="309" t="s">
        <v>70</v>
      </c>
      <c r="C38" s="309"/>
      <c r="D38" s="310" t="s">
        <v>71</v>
      </c>
      <c r="E38" s="310"/>
      <c r="F38" s="310"/>
      <c r="G38" s="310"/>
      <c r="H38" s="310"/>
      <c r="L38" s="309" t="s">
        <v>70</v>
      </c>
      <c r="M38" s="309"/>
      <c r="N38" s="310" t="s">
        <v>71</v>
      </c>
      <c r="O38" s="310"/>
      <c r="P38" s="310"/>
      <c r="Q38" s="310"/>
      <c r="R38" s="310"/>
    </row>
    <row r="39" spans="1:26" ht="30" hidden="1" customHeight="1" outlineLevel="1" x14ac:dyDescent="0.25">
      <c r="B39" s="309"/>
      <c r="C39" s="309"/>
      <c r="D39" s="310"/>
      <c r="E39" s="310"/>
      <c r="F39" s="310"/>
      <c r="G39" s="310"/>
      <c r="H39" s="310"/>
      <c r="L39" s="311" t="s">
        <v>56</v>
      </c>
      <c r="M39" s="312"/>
      <c r="N39" s="313" t="s">
        <v>45</v>
      </c>
      <c r="O39" s="314"/>
      <c r="P39" s="314"/>
      <c r="Q39" s="314"/>
      <c r="R39" s="315"/>
    </row>
    <row r="40" spans="1:26" ht="30" hidden="1" customHeight="1" outlineLevel="1" x14ac:dyDescent="0.25">
      <c r="B40" s="309"/>
      <c r="C40" s="309"/>
      <c r="D40" s="310"/>
      <c r="E40" s="310"/>
      <c r="F40" s="310"/>
      <c r="G40" s="310"/>
      <c r="H40" s="310"/>
      <c r="L40" s="311" t="s">
        <v>57</v>
      </c>
      <c r="M40" s="312"/>
      <c r="N40" s="313" t="s">
        <v>46</v>
      </c>
      <c r="O40" s="314"/>
      <c r="P40" s="314"/>
      <c r="Q40" s="314"/>
      <c r="R40" s="315"/>
    </row>
    <row r="41" spans="1:26" ht="30" hidden="1" customHeight="1" outlineLevel="1" x14ac:dyDescent="0.25">
      <c r="B41" s="318"/>
      <c r="C41" s="318"/>
      <c r="D41" s="318"/>
      <c r="E41" s="318"/>
      <c r="F41" s="318"/>
      <c r="G41" s="318"/>
      <c r="H41" s="318"/>
      <c r="L41" s="309" t="s">
        <v>283</v>
      </c>
      <c r="M41" s="309"/>
      <c r="N41" s="310" t="s">
        <v>282</v>
      </c>
      <c r="O41" s="310"/>
      <c r="P41" s="310"/>
      <c r="Q41" s="310"/>
      <c r="R41" s="310"/>
    </row>
    <row r="42" spans="1:26" ht="15" customHeight="1" collapsed="1" x14ac:dyDescent="0.25">
      <c r="A42" s="7"/>
      <c r="L42" s="17"/>
      <c r="O42" s="9"/>
      <c r="T42" s="21"/>
      <c r="U42" s="21"/>
      <c r="V42" s="125"/>
      <c r="W42" s="125"/>
      <c r="X42" s="125"/>
      <c r="Y42" s="125"/>
      <c r="Z42" s="125"/>
    </row>
    <row r="43" spans="1:26" ht="19.899999999999999" customHeight="1" x14ac:dyDescent="0.25">
      <c r="A43" s="7" t="s">
        <v>18</v>
      </c>
      <c r="L43" s="17"/>
      <c r="M43" s="135"/>
      <c r="N43" s="327"/>
      <c r="O43" s="327"/>
      <c r="P43" s="327"/>
      <c r="Q43" s="327"/>
      <c r="R43" s="327"/>
      <c r="T43" s="21"/>
      <c r="U43" s="21"/>
      <c r="V43" s="125"/>
      <c r="W43" s="125"/>
      <c r="X43" s="125"/>
      <c r="Y43" s="125"/>
      <c r="Z43" s="125"/>
    </row>
    <row r="44" spans="1:26" ht="19.899999999999999" customHeight="1" x14ac:dyDescent="0.25">
      <c r="B44" s="308" t="s">
        <v>207</v>
      </c>
      <c r="C44" s="308"/>
      <c r="D44" s="308" t="s">
        <v>204</v>
      </c>
      <c r="E44" s="308"/>
      <c r="F44" s="308"/>
      <c r="G44" s="308"/>
      <c r="H44" s="78" t="s">
        <v>205</v>
      </c>
      <c r="M44" s="21"/>
      <c r="N44" s="274"/>
      <c r="O44" s="274"/>
      <c r="P44" s="274"/>
      <c r="Q44" s="274"/>
      <c r="R44" s="274"/>
    </row>
    <row r="45" spans="1:26" ht="15" customHeight="1" x14ac:dyDescent="0.25">
      <c r="B45" s="307" t="str">
        <f>IF('01-Project Info'!A26=0, " ", '01-Project Info'!A26)</f>
        <v>M-000</v>
      </c>
      <c r="C45" s="307"/>
      <c r="D45" s="307" t="str">
        <f>IF('01-Project Info'!B26=0, " ", '01-Project Info'!B26)</f>
        <v>Cover Sheet</v>
      </c>
      <c r="E45" s="307"/>
      <c r="F45" s="307"/>
      <c r="G45" s="307"/>
      <c r="H45" s="79" t="str">
        <f>IF('01-Project Info'!C26=0, " ", '01-Project Info'!C26)</f>
        <v>A</v>
      </c>
      <c r="L45" s="17"/>
      <c r="M45" s="21"/>
      <c r="N45" s="274"/>
      <c r="O45" s="274"/>
      <c r="P45" s="274"/>
      <c r="Q45" s="274"/>
      <c r="R45" s="274"/>
    </row>
    <row r="46" spans="1:26" ht="15" customHeight="1" x14ac:dyDescent="0.25">
      <c r="B46" s="307" t="str">
        <f>IF('01-Project Info'!A27=0, " ", '01-Project Info'!A27)</f>
        <v>M-001</v>
      </c>
      <c r="C46" s="307"/>
      <c r="D46" s="307" t="str">
        <f>IF('01-Project Info'!B27=0, " ", '01-Project Info'!B27)</f>
        <v>Tenancy Level Layout</v>
      </c>
      <c r="E46" s="307"/>
      <c r="F46" s="307"/>
      <c r="G46" s="307"/>
      <c r="H46" s="79" t="str">
        <f>IF('01-Project Info'!C27=0, " ", '01-Project Info'!C27)</f>
        <v>A</v>
      </c>
      <c r="L46" s="286"/>
      <c r="M46" s="286"/>
      <c r="N46" s="274"/>
      <c r="O46" s="274"/>
      <c r="P46" s="274"/>
      <c r="Q46" s="274"/>
      <c r="R46" s="274"/>
    </row>
    <row r="47" spans="1:26" ht="15" customHeight="1" x14ac:dyDescent="0.25">
      <c r="B47" s="307" t="str">
        <f>IF('01-Project Info'!A28=0, " ", '01-Project Info'!A28)</f>
        <v>M-002</v>
      </c>
      <c r="C47" s="307"/>
      <c r="D47" s="307" t="str">
        <f>IF('01-Project Info'!B28=0, " ", '01-Project Info'!B28)</f>
        <v>Roof Layout</v>
      </c>
      <c r="E47" s="307"/>
      <c r="F47" s="307"/>
      <c r="G47" s="307"/>
      <c r="H47" s="79" t="str">
        <f>IF('01-Project Info'!C28=0, " ", '01-Project Info'!C28)</f>
        <v>A</v>
      </c>
      <c r="L47" s="286"/>
      <c r="M47" s="286"/>
      <c r="N47" s="274"/>
      <c r="O47" s="274"/>
      <c r="P47" s="274"/>
      <c r="Q47" s="274"/>
      <c r="R47" s="274"/>
    </row>
    <row r="48" spans="1:26" ht="15" hidden="1" customHeight="1" outlineLevel="1" x14ac:dyDescent="0.25">
      <c r="B48" s="307" t="str">
        <f>IF('01-Project Info'!A29=0, " ", '01-Project Info'!A29)</f>
        <v xml:space="preserve"> </v>
      </c>
      <c r="C48" s="307"/>
      <c r="D48" s="307" t="str">
        <f>IF('01-Project Info'!B29=0, " ", '01-Project Info'!B29)</f>
        <v xml:space="preserve"> </v>
      </c>
      <c r="E48" s="307"/>
      <c r="F48" s="307"/>
      <c r="G48" s="307"/>
      <c r="H48" s="79" t="str">
        <f>IF('01-Project Info'!C29=0, " ", '01-Project Info'!C29)</f>
        <v xml:space="preserve"> </v>
      </c>
      <c r="L48" s="21"/>
      <c r="M48" s="21"/>
      <c r="N48" s="125"/>
      <c r="O48" s="125"/>
      <c r="P48" s="125"/>
      <c r="Q48" s="125"/>
      <c r="R48" s="125"/>
    </row>
    <row r="49" spans="1:18" ht="15" hidden="1" customHeight="1" outlineLevel="1" x14ac:dyDescent="0.25">
      <c r="B49" s="307" t="str">
        <f>IF('01-Project Info'!A30=0, " ", '01-Project Info'!A30)</f>
        <v xml:space="preserve"> </v>
      </c>
      <c r="C49" s="307"/>
      <c r="D49" s="307" t="str">
        <f>IF('01-Project Info'!B30=0, " ", '01-Project Info'!B30)</f>
        <v xml:space="preserve"> </v>
      </c>
      <c r="E49" s="307"/>
      <c r="F49" s="307"/>
      <c r="G49" s="307"/>
      <c r="H49" s="79" t="str">
        <f>IF('01-Project Info'!C30=0, " ", '01-Project Info'!C30)</f>
        <v xml:space="preserve"> </v>
      </c>
      <c r="L49" s="21"/>
      <c r="M49" s="21"/>
      <c r="N49" s="125"/>
      <c r="O49" s="125"/>
      <c r="P49" s="125"/>
      <c r="Q49" s="125"/>
      <c r="R49" s="125"/>
    </row>
    <row r="50" spans="1:18" ht="15" hidden="1" customHeight="1" outlineLevel="1" x14ac:dyDescent="0.25">
      <c r="B50" s="307" t="str">
        <f>IF('01-Project Info'!A31=0, " ", '01-Project Info'!A31)</f>
        <v xml:space="preserve"> </v>
      </c>
      <c r="C50" s="307"/>
      <c r="D50" s="307" t="str">
        <f>IF('01-Project Info'!B31=0, " ", '01-Project Info'!B31)</f>
        <v xml:space="preserve"> </v>
      </c>
      <c r="E50" s="307"/>
      <c r="F50" s="307"/>
      <c r="G50" s="307"/>
      <c r="H50" s="79" t="str">
        <f>IF('01-Project Info'!C31=0, " ", '01-Project Info'!C31)</f>
        <v xml:space="preserve"> </v>
      </c>
      <c r="L50" s="21"/>
      <c r="M50" s="21"/>
      <c r="N50" s="125"/>
      <c r="O50" s="125"/>
      <c r="P50" s="125"/>
      <c r="Q50" s="125"/>
      <c r="R50" s="125"/>
    </row>
    <row r="51" spans="1:18" ht="15" hidden="1" customHeight="1" outlineLevel="1" x14ac:dyDescent="0.25">
      <c r="B51" s="307" t="str">
        <f>IF('01-Project Info'!A32=0, " ", '01-Project Info'!A32)</f>
        <v xml:space="preserve"> </v>
      </c>
      <c r="C51" s="307"/>
      <c r="D51" s="307" t="str">
        <f>IF('01-Project Info'!B32=0, " ", '01-Project Info'!B32)</f>
        <v xml:space="preserve"> </v>
      </c>
      <c r="E51" s="307"/>
      <c r="F51" s="307"/>
      <c r="G51" s="307"/>
      <c r="H51" s="79" t="str">
        <f>IF('01-Project Info'!C32=0, " ", '01-Project Info'!C32)</f>
        <v xml:space="preserve"> </v>
      </c>
      <c r="L51" s="21"/>
      <c r="M51" s="21"/>
      <c r="N51" s="125"/>
      <c r="O51" s="125"/>
      <c r="P51" s="125"/>
      <c r="Q51" s="125"/>
      <c r="R51" s="125"/>
    </row>
    <row r="52" spans="1:18" ht="15" hidden="1" customHeight="1" outlineLevel="1" x14ac:dyDescent="0.25">
      <c r="B52" s="307" t="str">
        <f>IF('01-Project Info'!A33=0, " ", '01-Project Info'!A33)</f>
        <v xml:space="preserve"> </v>
      </c>
      <c r="C52" s="307"/>
      <c r="D52" s="307" t="str">
        <f>IF('01-Project Info'!B33=0, " ", '01-Project Info'!B33)</f>
        <v xml:space="preserve"> </v>
      </c>
      <c r="E52" s="307"/>
      <c r="F52" s="307"/>
      <c r="G52" s="307"/>
      <c r="H52" s="79" t="str">
        <f>IF('01-Project Info'!C33=0, " ", '01-Project Info'!C33)</f>
        <v xml:space="preserve"> </v>
      </c>
      <c r="L52" s="21"/>
      <c r="M52" s="21"/>
      <c r="N52" s="125"/>
      <c r="O52" s="125"/>
      <c r="P52" s="125"/>
      <c r="Q52" s="125"/>
      <c r="R52" s="125"/>
    </row>
    <row r="53" spans="1:18" ht="15" hidden="1" customHeight="1" outlineLevel="1" x14ac:dyDescent="0.25">
      <c r="B53" s="307" t="str">
        <f>IF('01-Project Info'!A34=0, " ", '01-Project Info'!A34)</f>
        <v xml:space="preserve"> </v>
      </c>
      <c r="C53" s="307"/>
      <c r="D53" s="307" t="str">
        <f>IF('01-Project Info'!B34=0, " ", '01-Project Info'!B34)</f>
        <v xml:space="preserve"> </v>
      </c>
      <c r="E53" s="307"/>
      <c r="F53" s="307"/>
      <c r="G53" s="307"/>
      <c r="H53" s="79" t="str">
        <f>IF('01-Project Info'!C34=0, " ", '01-Project Info'!C34)</f>
        <v xml:space="preserve"> </v>
      </c>
      <c r="L53" s="21"/>
      <c r="M53" s="21"/>
      <c r="N53" s="125"/>
      <c r="O53" s="125"/>
      <c r="P53" s="125"/>
      <c r="Q53" s="125"/>
      <c r="R53" s="125"/>
    </row>
    <row r="54" spans="1:18" ht="15" hidden="1" customHeight="1" outlineLevel="1" x14ac:dyDescent="0.25">
      <c r="B54" s="307" t="str">
        <f>IF('01-Project Info'!A35=0, " ", '01-Project Info'!A35)</f>
        <v xml:space="preserve"> </v>
      </c>
      <c r="C54" s="307"/>
      <c r="D54" s="307" t="str">
        <f>IF('01-Project Info'!B35=0, " ", '01-Project Info'!B35)</f>
        <v xml:space="preserve"> </v>
      </c>
      <c r="E54" s="307"/>
      <c r="F54" s="307"/>
      <c r="G54" s="307"/>
      <c r="H54" s="79" t="str">
        <f>IF('01-Project Info'!C35=0, " ", '01-Project Info'!C35)</f>
        <v xml:space="preserve"> </v>
      </c>
      <c r="L54" s="21"/>
      <c r="M54" s="21"/>
      <c r="N54" s="125"/>
      <c r="O54" s="125"/>
      <c r="P54" s="125"/>
      <c r="Q54" s="125"/>
      <c r="R54" s="125"/>
    </row>
    <row r="55" spans="1:18" ht="15" hidden="1" customHeight="1" outlineLevel="1" x14ac:dyDescent="0.25">
      <c r="B55" s="307" t="str">
        <f>IF('01-Project Info'!A36=0, " ", '01-Project Info'!A36)</f>
        <v xml:space="preserve"> </v>
      </c>
      <c r="C55" s="307"/>
      <c r="D55" s="307" t="str">
        <f>IF('01-Project Info'!B36=0, " ", '01-Project Info'!B36)</f>
        <v xml:space="preserve"> </v>
      </c>
      <c r="E55" s="307"/>
      <c r="F55" s="307"/>
      <c r="G55" s="307"/>
      <c r="H55" s="79" t="str">
        <f>IF('01-Project Info'!C36=0, " ", '01-Project Info'!C36)</f>
        <v xml:space="preserve"> </v>
      </c>
      <c r="L55" s="21"/>
      <c r="M55" s="21"/>
      <c r="N55" s="125"/>
      <c r="O55" s="125"/>
      <c r="P55" s="125"/>
      <c r="Q55" s="125"/>
      <c r="R55" s="125"/>
    </row>
    <row r="56" spans="1:18" ht="15" hidden="1" customHeight="1" outlineLevel="1" x14ac:dyDescent="0.25">
      <c r="B56" s="307" t="str">
        <f>IF('01-Project Info'!A37=0, " ", '01-Project Info'!A37)</f>
        <v xml:space="preserve"> </v>
      </c>
      <c r="C56" s="307"/>
      <c r="D56" s="307" t="str">
        <f>IF('01-Project Info'!B37=0, " ", '01-Project Info'!B37)</f>
        <v xml:space="preserve"> </v>
      </c>
      <c r="E56" s="307"/>
      <c r="F56" s="307"/>
      <c r="G56" s="307"/>
      <c r="H56" s="79" t="str">
        <f>IF('01-Project Info'!C37=0, " ", '01-Project Info'!C37)</f>
        <v xml:space="preserve"> </v>
      </c>
      <c r="L56" s="286"/>
      <c r="M56" s="286"/>
      <c r="N56" s="274"/>
      <c r="O56" s="274"/>
      <c r="P56" s="274"/>
      <c r="Q56" s="274"/>
      <c r="R56" s="274"/>
    </row>
    <row r="57" spans="1:18" ht="15" hidden="1" customHeight="1" outlineLevel="1" x14ac:dyDescent="0.25">
      <c r="B57" s="307" t="str">
        <f>IF('01-Project Info'!A38=0, " ", '01-Project Info'!A38)</f>
        <v xml:space="preserve"> </v>
      </c>
      <c r="C57" s="307"/>
      <c r="D57" s="307" t="str">
        <f>IF('01-Project Info'!B38=0, " ", '01-Project Info'!B38)</f>
        <v xml:space="preserve"> </v>
      </c>
      <c r="E57" s="307"/>
      <c r="F57" s="307"/>
      <c r="G57" s="307"/>
      <c r="H57" s="79" t="str">
        <f>IF('01-Project Info'!C38=0, " ", '01-Project Info'!C38)</f>
        <v xml:space="preserve"> </v>
      </c>
      <c r="L57" s="286"/>
      <c r="M57" s="286"/>
      <c r="N57" s="274"/>
      <c r="O57" s="274"/>
      <c r="P57" s="274"/>
      <c r="Q57" s="274"/>
      <c r="R57" s="274"/>
    </row>
    <row r="58" spans="1:18" s="10" customFormat="1" ht="15" hidden="1" customHeight="1" outlineLevel="1" x14ac:dyDescent="0.25">
      <c r="B58" s="307" t="str">
        <f>IF('01-Project Info'!A39=0, " ", '01-Project Info'!A39)</f>
        <v xml:space="preserve"> </v>
      </c>
      <c r="C58" s="307"/>
      <c r="D58" s="307" t="str">
        <f>IF('01-Project Info'!B39=0, " ", '01-Project Info'!B39)</f>
        <v xml:space="preserve"> </v>
      </c>
      <c r="E58" s="307"/>
      <c r="F58" s="307"/>
      <c r="G58" s="307"/>
      <c r="H58" s="79" t="str">
        <f>IF('01-Project Info'!C39=0, " ", '01-Project Info'!C39)</f>
        <v xml:space="preserve"> </v>
      </c>
      <c r="L58" s="286"/>
      <c r="M58" s="286"/>
      <c r="N58" s="274"/>
      <c r="O58" s="274"/>
      <c r="P58" s="274"/>
      <c r="Q58" s="274"/>
      <c r="R58" s="274"/>
    </row>
    <row r="59" spans="1:18" ht="15" hidden="1" customHeight="1" outlineLevel="1" x14ac:dyDescent="0.25">
      <c r="B59" s="307" t="str">
        <f>IF('01-Project Info'!A40=0, " ", '01-Project Info'!A40)</f>
        <v xml:space="preserve"> </v>
      </c>
      <c r="C59" s="307"/>
      <c r="D59" s="307" t="str">
        <f>IF('01-Project Info'!B40=0, " ", '01-Project Info'!B40)</f>
        <v xml:space="preserve"> </v>
      </c>
      <c r="E59" s="307"/>
      <c r="F59" s="307"/>
      <c r="G59" s="307"/>
      <c r="H59" s="79" t="str">
        <f>IF('01-Project Info'!C40=0, " ", '01-Project Info'!C40)</f>
        <v xml:space="preserve"> </v>
      </c>
      <c r="L59" s="286"/>
      <c r="M59" s="286"/>
      <c r="N59" s="274"/>
      <c r="O59" s="274"/>
      <c r="P59" s="274"/>
      <c r="Q59" s="274"/>
      <c r="R59" s="274"/>
    </row>
    <row r="60" spans="1:18" ht="15" customHeight="1" collapsed="1" x14ac:dyDescent="0.25">
      <c r="L60" s="286"/>
      <c r="M60" s="286"/>
      <c r="N60" s="274"/>
      <c r="O60" s="274"/>
      <c r="P60" s="274"/>
      <c r="Q60" s="274"/>
      <c r="R60" s="274"/>
    </row>
    <row r="61" spans="1:18" x14ac:dyDescent="0.25">
      <c r="A61" t="s">
        <v>47</v>
      </c>
      <c r="L61" s="286"/>
      <c r="M61" s="286"/>
      <c r="N61" s="274"/>
      <c r="O61" s="274"/>
      <c r="P61" s="274"/>
      <c r="Q61" s="274"/>
      <c r="R61" s="274"/>
    </row>
    <row r="62" spans="1:18" ht="15" customHeight="1" x14ac:dyDescent="0.25">
      <c r="L62" s="286"/>
      <c r="M62" s="286"/>
      <c r="N62" s="274"/>
      <c r="O62" s="274"/>
      <c r="P62" s="274"/>
      <c r="Q62" s="274"/>
      <c r="R62" s="274"/>
    </row>
    <row r="63" spans="1:18" ht="15" customHeight="1" x14ac:dyDescent="0.25">
      <c r="L63" s="286"/>
      <c r="M63" s="286"/>
      <c r="N63" s="274"/>
      <c r="O63" s="274"/>
      <c r="P63" s="274"/>
      <c r="Q63" s="274"/>
      <c r="R63" s="274"/>
    </row>
    <row r="64" spans="1:18" ht="15.75" x14ac:dyDescent="0.25">
      <c r="B64" s="11"/>
      <c r="H64" s="11"/>
      <c r="L64" s="286"/>
      <c r="M64" s="286"/>
      <c r="N64" s="274"/>
      <c r="O64" s="274"/>
      <c r="P64" s="274"/>
      <c r="Q64" s="274"/>
      <c r="R64" s="274"/>
    </row>
    <row r="65" spans="1:18" x14ac:dyDescent="0.25">
      <c r="L65" s="286"/>
      <c r="M65" s="286"/>
      <c r="N65" s="274"/>
      <c r="O65" s="274"/>
      <c r="P65" s="274"/>
      <c r="Q65" s="274"/>
      <c r="R65" s="274"/>
    </row>
    <row r="66" spans="1:18" x14ac:dyDescent="0.25">
      <c r="L66" s="286"/>
      <c r="M66" s="286"/>
      <c r="N66" s="274"/>
      <c r="O66" s="274"/>
      <c r="P66" s="274"/>
      <c r="Q66" s="274"/>
      <c r="R66" s="274"/>
    </row>
    <row r="67" spans="1:18" x14ac:dyDescent="0.25">
      <c r="A67" t="s">
        <v>48</v>
      </c>
      <c r="C67" s="70" t="s">
        <v>49</v>
      </c>
      <c r="D67" s="77"/>
      <c r="F67" t="s">
        <v>50</v>
      </c>
      <c r="G67" s="306">
        <f ca="1">TODAY()</f>
        <v>45100</v>
      </c>
      <c r="H67" s="306"/>
      <c r="L67" s="286"/>
      <c r="M67" s="286"/>
      <c r="N67" s="274"/>
      <c r="O67" s="274"/>
      <c r="P67" s="274"/>
      <c r="Q67" s="274"/>
      <c r="R67" s="274"/>
    </row>
    <row r="68" spans="1:18" x14ac:dyDescent="0.25">
      <c r="F68" s="294"/>
      <c r="G68" s="294"/>
      <c r="L68" s="286"/>
      <c r="M68" s="286"/>
      <c r="N68" s="274"/>
      <c r="O68" s="274"/>
      <c r="P68" s="274"/>
      <c r="Q68" s="274"/>
      <c r="R68" s="274"/>
    </row>
    <row r="88" ht="45" customHeight="1" x14ac:dyDescent="0.25"/>
    <row r="89" ht="45" customHeight="1" x14ac:dyDescent="0.25"/>
    <row r="90" ht="45" customHeight="1" x14ac:dyDescent="0.25"/>
    <row r="91" ht="45" customHeight="1" x14ac:dyDescent="0.25"/>
    <row r="92" ht="45" customHeight="1" x14ac:dyDescent="0.25"/>
    <row r="93" ht="45" customHeight="1" x14ac:dyDescent="0.25"/>
    <row r="94" ht="45" customHeight="1" x14ac:dyDescent="0.25"/>
    <row r="95" ht="45" customHeight="1" x14ac:dyDescent="0.25"/>
    <row r="96" ht="45" customHeight="1" x14ac:dyDescent="0.25"/>
    <row r="97" ht="45" customHeight="1" x14ac:dyDescent="0.25"/>
    <row r="98" ht="45" customHeight="1" x14ac:dyDescent="0.25"/>
  </sheetData>
  <mergeCells count="175">
    <mergeCell ref="B53:C53"/>
    <mergeCell ref="D53:G53"/>
    <mergeCell ref="B54:C54"/>
    <mergeCell ref="D54:G54"/>
    <mergeCell ref="B55:C55"/>
    <mergeCell ref="D55:G55"/>
    <mergeCell ref="B48:C48"/>
    <mergeCell ref="D48:G48"/>
    <mergeCell ref="B49:C49"/>
    <mergeCell ref="D49:G49"/>
    <mergeCell ref="B50:C50"/>
    <mergeCell ref="D50:G50"/>
    <mergeCell ref="B51:C51"/>
    <mergeCell ref="D51:G51"/>
    <mergeCell ref="B52:C52"/>
    <mergeCell ref="D52:G52"/>
    <mergeCell ref="L30:M30"/>
    <mergeCell ref="B31:C31"/>
    <mergeCell ref="D31:H31"/>
    <mergeCell ref="A1:I1"/>
    <mergeCell ref="N56:R57"/>
    <mergeCell ref="L56:M57"/>
    <mergeCell ref="N43:R43"/>
    <mergeCell ref="B23:C23"/>
    <mergeCell ref="D23:H23"/>
    <mergeCell ref="B24:C24"/>
    <mergeCell ref="D24:H24"/>
    <mergeCell ref="L22:M22"/>
    <mergeCell ref="B34:C34"/>
    <mergeCell ref="D34:H34"/>
    <mergeCell ref="B35:C35"/>
    <mergeCell ref="D35:H35"/>
    <mergeCell ref="E5:G5"/>
    <mergeCell ref="B6:C6"/>
    <mergeCell ref="B5:C5"/>
    <mergeCell ref="M2:N2"/>
    <mergeCell ref="D28:H28"/>
    <mergeCell ref="L19:M19"/>
    <mergeCell ref="N19:R19"/>
    <mergeCell ref="L20:M20"/>
    <mergeCell ref="A2:I2"/>
    <mergeCell ref="D19:H19"/>
    <mergeCell ref="D20:H20"/>
    <mergeCell ref="D21:H21"/>
    <mergeCell ref="B19:C19"/>
    <mergeCell ref="B20:C20"/>
    <mergeCell ref="N17:R17"/>
    <mergeCell ref="B27:C27"/>
    <mergeCell ref="D27:H27"/>
    <mergeCell ref="B7:F7"/>
    <mergeCell ref="B8:F8"/>
    <mergeCell ref="L21:M21"/>
    <mergeCell ref="N21:R21"/>
    <mergeCell ref="N23:R23"/>
    <mergeCell ref="L17:M17"/>
    <mergeCell ref="N22:R22"/>
    <mergeCell ref="L23:M23"/>
    <mergeCell ref="B22:C22"/>
    <mergeCell ref="N20:R20"/>
    <mergeCell ref="L27:M27"/>
    <mergeCell ref="N27:R27"/>
    <mergeCell ref="L18:M18"/>
    <mergeCell ref="N18:R18"/>
    <mergeCell ref="D57:G57"/>
    <mergeCell ref="D58:G58"/>
    <mergeCell ref="B39:C39"/>
    <mergeCell ref="D39:H39"/>
    <mergeCell ref="B40:C40"/>
    <mergeCell ref="D40:H40"/>
    <mergeCell ref="A9:I9"/>
    <mergeCell ref="A15:I15"/>
    <mergeCell ref="A14:I14"/>
    <mergeCell ref="B21:C21"/>
    <mergeCell ref="B16:I16"/>
    <mergeCell ref="B17:C17"/>
    <mergeCell ref="D17:H17"/>
    <mergeCell ref="D22:H22"/>
    <mergeCell ref="D38:H38"/>
    <mergeCell ref="B26:C26"/>
    <mergeCell ref="D26:H26"/>
    <mergeCell ref="B25:C25"/>
    <mergeCell ref="D25:H25"/>
    <mergeCell ref="B30:C30"/>
    <mergeCell ref="D30:H30"/>
    <mergeCell ref="B33:I33"/>
    <mergeCell ref="B18:C18"/>
    <mergeCell ref="D18:H18"/>
    <mergeCell ref="L34:M34"/>
    <mergeCell ref="N34:R34"/>
    <mergeCell ref="L35:M35"/>
    <mergeCell ref="B38:C38"/>
    <mergeCell ref="B28:C28"/>
    <mergeCell ref="B41:C41"/>
    <mergeCell ref="D41:H41"/>
    <mergeCell ref="L36:M36"/>
    <mergeCell ref="N36:R36"/>
    <mergeCell ref="L37:M37"/>
    <mergeCell ref="N37:R37"/>
    <mergeCell ref="L38:M38"/>
    <mergeCell ref="N38:R38"/>
    <mergeCell ref="B36:C36"/>
    <mergeCell ref="D36:H36"/>
    <mergeCell ref="B37:C37"/>
    <mergeCell ref="D37:H37"/>
    <mergeCell ref="B29:C29"/>
    <mergeCell ref="D29:H29"/>
    <mergeCell ref="L31:M31"/>
    <mergeCell ref="N31:R31"/>
    <mergeCell ref="N30:R30"/>
    <mergeCell ref="N28:R28"/>
    <mergeCell ref="L29:M29"/>
    <mergeCell ref="V17:Z17"/>
    <mergeCell ref="T21:U21"/>
    <mergeCell ref="V21:Z21"/>
    <mergeCell ref="T22:U22"/>
    <mergeCell ref="V22:Z22"/>
    <mergeCell ref="T23:U23"/>
    <mergeCell ref="V23:Z23"/>
    <mergeCell ref="T24:U24"/>
    <mergeCell ref="V24:Z24"/>
    <mergeCell ref="V20:Z20"/>
    <mergeCell ref="T19:U19"/>
    <mergeCell ref="V19:Z19"/>
    <mergeCell ref="T20:U20"/>
    <mergeCell ref="T17:U17"/>
    <mergeCell ref="T18:U18"/>
    <mergeCell ref="V18:Z18"/>
    <mergeCell ref="V25:Z25"/>
    <mergeCell ref="T26:U26"/>
    <mergeCell ref="V26:Z26"/>
    <mergeCell ref="T28:U28"/>
    <mergeCell ref="L25:M25"/>
    <mergeCell ref="N25:R25"/>
    <mergeCell ref="L28:M28"/>
    <mergeCell ref="L66:M68"/>
    <mergeCell ref="N66:R68"/>
    <mergeCell ref="T25:U25"/>
    <mergeCell ref="V28:Z28"/>
    <mergeCell ref="N44:R45"/>
    <mergeCell ref="L61:M64"/>
    <mergeCell ref="N35:R35"/>
    <mergeCell ref="L46:M47"/>
    <mergeCell ref="N46:R47"/>
    <mergeCell ref="N61:R64"/>
    <mergeCell ref="N29:R29"/>
    <mergeCell ref="L58:M60"/>
    <mergeCell ref="N58:R60"/>
    <mergeCell ref="N65:R65"/>
    <mergeCell ref="L65:M65"/>
    <mergeCell ref="L39:M39"/>
    <mergeCell ref="N39:R39"/>
    <mergeCell ref="F68:G68"/>
    <mergeCell ref="G67:H67"/>
    <mergeCell ref="B47:C47"/>
    <mergeCell ref="D47:G47"/>
    <mergeCell ref="B44:C44"/>
    <mergeCell ref="D44:G44"/>
    <mergeCell ref="B45:C45"/>
    <mergeCell ref="L24:M24"/>
    <mergeCell ref="N24:R24"/>
    <mergeCell ref="L26:M26"/>
    <mergeCell ref="N26:R26"/>
    <mergeCell ref="B46:C46"/>
    <mergeCell ref="D46:G46"/>
    <mergeCell ref="D56:G56"/>
    <mergeCell ref="B59:C59"/>
    <mergeCell ref="D59:G59"/>
    <mergeCell ref="B56:C56"/>
    <mergeCell ref="B57:C57"/>
    <mergeCell ref="B58:C58"/>
    <mergeCell ref="D45:G45"/>
    <mergeCell ref="L40:M40"/>
    <mergeCell ref="N40:R40"/>
    <mergeCell ref="L41:M41"/>
    <mergeCell ref="N41:R41"/>
  </mergeCells>
  <phoneticPr fontId="3" type="noConversion"/>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&amp;L&amp;G&amp;R&amp;"-,Bold"ABN&amp;"-,Regular": 366 2772 4029
&amp;"-,Bold"A&amp;"-,Regular": Suite 802, 299 Sussex St, Sydney    
&amp;"-,Bold"E: &amp;"-,Regular"admin@pcen.com.au
&amp;"-,Bold"W: &amp;"-,Regular"www.pcen.com.au
&amp;"-,Bold"M: &amp;"-,Regular"0426 076 689             </oddHeader>
    <oddFooter>&amp;LPremium Consulting Engineers&amp;CMechanical Design Certificate&amp;RPage &amp;P of &amp;N</oddFooter>
  </headerFooter>
  <rowBreaks count="1" manualBreakCount="1">
    <brk id="25" max="8" man="1"/>
  </rowBreaks>
  <drawing r:id="rId2"/>
  <legacyDrawingHF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C440A2-6DCB-4F7A-BF82-DD6AC71D2658}">
  <dimension ref="A1:U47"/>
  <sheetViews>
    <sheetView view="pageBreakPreview" topLeftCell="A6" zoomScaleNormal="100" zoomScaleSheetLayoutView="100" zoomScalePageLayoutView="85" workbookViewId="0">
      <selection activeCell="A13" sqref="A13:J32"/>
    </sheetView>
  </sheetViews>
  <sheetFormatPr defaultRowHeight="15" x14ac:dyDescent="0.2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164</v>
      </c>
      <c r="G2" s="30"/>
      <c r="H2" s="30"/>
      <c r="I2" s="30"/>
      <c r="M2" s="330"/>
      <c r="N2" s="330"/>
      <c r="O2" s="330"/>
      <c r="P2" s="330"/>
      <c r="Q2" s="330"/>
      <c r="R2" s="330"/>
      <c r="S2" s="330"/>
      <c r="T2" s="330"/>
    </row>
    <row r="3" spans="1:21" ht="15" customHeight="1" x14ac:dyDescent="0.25">
      <c r="H3" s="248"/>
      <c r="I3" s="145"/>
    </row>
    <row r="4" spans="1:21" ht="15" customHeight="1" x14ac:dyDescent="0.25">
      <c r="A4" s="44" t="s">
        <v>153</v>
      </c>
      <c r="D4" s="45"/>
      <c r="E4" s="45"/>
      <c r="F4" s="45"/>
      <c r="H4" s="46" t="s">
        <v>63</v>
      </c>
      <c r="J4" s="220">
        <v>44378</v>
      </c>
      <c r="K4" s="203"/>
      <c r="L4" s="44"/>
      <c r="M4" s="45"/>
      <c r="N4" s="45"/>
      <c r="O4" s="45"/>
      <c r="P4" s="45"/>
      <c r="Q4" s="45"/>
      <c r="S4" s="46"/>
      <c r="T4" s="294"/>
      <c r="U4" s="294"/>
    </row>
    <row r="5" spans="1:21" ht="15" customHeight="1" x14ac:dyDescent="0.25">
      <c r="A5" s="45" t="str">
        <f>IF('01-Project Info'!B11&lt;&gt;"",'01-Project Info'!B11,"")</f>
        <v>Xiguo Du</v>
      </c>
      <c r="D5" s="45"/>
      <c r="E5" s="45"/>
      <c r="F5" s="45"/>
      <c r="H5" s="46" t="s">
        <v>209</v>
      </c>
      <c r="J5" s="219" t="str" cm="1">
        <f t="array" aca="1" ref="J5" ca="1">MID(CELL("filename",A1),FIND("]",CELL("filename",A1))+1,255)</f>
        <v>106126</v>
      </c>
      <c r="K5" s="17"/>
      <c r="L5" s="44"/>
      <c r="M5" s="45"/>
      <c r="N5" s="45"/>
      <c r="O5" s="45"/>
      <c r="P5" s="45"/>
      <c r="Q5" s="45"/>
      <c r="S5" s="46"/>
      <c r="T5" s="48"/>
      <c r="U5" s="15"/>
    </row>
    <row r="6" spans="1:21" ht="15" customHeight="1" x14ac:dyDescent="0.25">
      <c r="A6" s="45" t="str">
        <f>IF('01-Project Info'!B12&lt;&gt;"",'01-Project Info'!B12,"")</f>
        <v>LVQC Pty Ltd</v>
      </c>
      <c r="D6" s="45"/>
      <c r="E6" s="45"/>
      <c r="F6" s="45"/>
      <c r="H6" s="200" t="s">
        <v>215</v>
      </c>
      <c r="I6" s="98"/>
      <c r="J6" s="98"/>
      <c r="K6" s="98"/>
      <c r="L6" s="45"/>
      <c r="M6" s="45"/>
      <c r="N6" s="45"/>
      <c r="O6" s="45"/>
      <c r="P6" s="44"/>
      <c r="Q6" s="44"/>
      <c r="R6" s="46"/>
      <c r="S6" s="47"/>
      <c r="U6" s="15"/>
    </row>
    <row r="7" spans="1:21" ht="15" customHeight="1" x14ac:dyDescent="0.25">
      <c r="A7" s="45" t="str">
        <f>IF('01-Project Info'!B13&lt;&gt;"",'01-Project Info'!B13,"")</f>
        <v/>
      </c>
      <c r="B7" s="45"/>
      <c r="C7" s="45"/>
      <c r="D7" s="45"/>
      <c r="E7" s="45"/>
      <c r="F7" s="45"/>
      <c r="H7" s="4" t="s">
        <v>208</v>
      </c>
      <c r="J7" s="219" t="s">
        <v>31</v>
      </c>
      <c r="L7" s="45"/>
      <c r="M7" s="45"/>
      <c r="N7" s="45"/>
      <c r="O7" s="45"/>
      <c r="P7" s="44"/>
      <c r="Q7" s="44"/>
      <c r="R7" s="46"/>
      <c r="S7" s="47"/>
      <c r="U7" s="15"/>
    </row>
    <row r="8" spans="1:21" ht="15" customHeight="1" x14ac:dyDescent="0.25">
      <c r="A8" s="45" t="str">
        <f>IF('01-Project Info'!B14&lt;&gt;"","ABN:" &amp; '01-Project Info'!B14,"")</f>
        <v>ABN:486 119 13</v>
      </c>
      <c r="B8" s="45"/>
      <c r="C8" s="45"/>
      <c r="D8" s="45"/>
      <c r="E8" s="144"/>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154</v>
      </c>
      <c r="E10" s="91"/>
      <c r="F10" s="91"/>
      <c r="G10" s="91"/>
      <c r="H10" s="92"/>
      <c r="I10" s="85" t="s">
        <v>169</v>
      </c>
      <c r="J10" s="86" t="s">
        <v>170</v>
      </c>
      <c r="L10" s="331"/>
      <c r="M10" s="331"/>
      <c r="N10" s="331"/>
      <c r="O10" s="331"/>
      <c r="P10" s="331"/>
      <c r="Q10" s="331"/>
      <c r="R10" s="331"/>
      <c r="S10" s="331"/>
      <c r="T10" s="25"/>
      <c r="U10" s="25"/>
    </row>
    <row r="11" spans="1:21" ht="15" customHeight="1" x14ac:dyDescent="0.25">
      <c r="A11" s="99"/>
      <c r="H11" s="100"/>
      <c r="I11" s="102"/>
      <c r="J11" s="100"/>
    </row>
    <row r="12" spans="1:21" ht="15" customHeight="1" x14ac:dyDescent="0.25">
      <c r="A12" s="134" t="str">
        <f>'01-Project Info'!B1</f>
        <v>71-71A Queenscliff Road, Queenscliff</v>
      </c>
      <c r="H12" s="100"/>
      <c r="I12" s="142"/>
      <c r="J12" s="100"/>
    </row>
    <row r="13" spans="1:21" ht="15" customHeight="1" x14ac:dyDescent="0.25">
      <c r="A13" s="99"/>
      <c r="H13" s="100"/>
      <c r="I13" s="82"/>
      <c r="J13" s="83"/>
    </row>
    <row r="14" spans="1:21" ht="15" customHeight="1" x14ac:dyDescent="0.25">
      <c r="A14" s="99" t="str">
        <f>'[1]01-Project Info'!B5 &amp; " design and documentation"</f>
        <v>Kitchen Ventilation design and documentation</v>
      </c>
      <c r="B14" s="7"/>
      <c r="C14" s="7"/>
      <c r="D14" s="7"/>
      <c r="E14" s="7"/>
      <c r="H14" s="100"/>
      <c r="I14" s="82"/>
      <c r="J14" s="83"/>
    </row>
    <row r="15" spans="1:21" ht="15" customHeight="1" x14ac:dyDescent="0.25">
      <c r="A15" s="99"/>
      <c r="B15" t="s">
        <v>221</v>
      </c>
      <c r="G15" t="s">
        <v>78</v>
      </c>
      <c r="H15" s="100" t="s">
        <v>166</v>
      </c>
      <c r="I15" s="82"/>
      <c r="J15" s="83"/>
      <c r="L15" s="99"/>
      <c r="M15" t="s">
        <v>221</v>
      </c>
      <c r="R15" t="s">
        <v>78</v>
      </c>
      <c r="S15" s="100" t="s">
        <v>166</v>
      </c>
    </row>
    <row r="16" spans="1:21" ht="15" customHeight="1" x14ac:dyDescent="0.25">
      <c r="A16" s="99" t="s">
        <v>400</v>
      </c>
      <c r="E16" s="93"/>
      <c r="G16" s="254">
        <v>3000</v>
      </c>
      <c r="H16" s="257">
        <v>3000</v>
      </c>
      <c r="I16" s="257">
        <f>H16</f>
        <v>3000</v>
      </c>
      <c r="J16" s="254">
        <v>3000</v>
      </c>
      <c r="L16" s="99" t="s">
        <v>217</v>
      </c>
      <c r="P16" s="93">
        <v>0.3</v>
      </c>
      <c r="R16" s="94">
        <v>13500</v>
      </c>
      <c r="S16" s="95" t="s">
        <v>216</v>
      </c>
    </row>
    <row r="17" spans="1:21" ht="15" customHeight="1" x14ac:dyDescent="0.25">
      <c r="A17" s="99" t="s">
        <v>518</v>
      </c>
      <c r="E17" s="93"/>
      <c r="G17" s="254">
        <v>4000</v>
      </c>
      <c r="H17" s="223"/>
      <c r="I17" s="83"/>
      <c r="J17" s="83"/>
      <c r="L17" s="99" t="s">
        <v>218</v>
      </c>
      <c r="P17" s="93">
        <v>0.35</v>
      </c>
      <c r="R17" s="94">
        <v>20000</v>
      </c>
      <c r="S17" s="95" t="s">
        <v>216</v>
      </c>
    </row>
    <row r="18" spans="1:21" ht="15" customHeight="1" x14ac:dyDescent="0.25">
      <c r="A18" s="99"/>
      <c r="E18" s="93"/>
      <c r="F18" t="s">
        <v>402</v>
      </c>
      <c r="G18" s="254">
        <f>SUM(G16:G17)</f>
        <v>7000</v>
      </c>
      <c r="H18" s="223"/>
      <c r="I18" s="83"/>
      <c r="J18" s="83"/>
      <c r="L18" s="99" t="s">
        <v>219</v>
      </c>
      <c r="P18" s="93">
        <v>0.3</v>
      </c>
      <c r="R18" s="94">
        <v>13335</v>
      </c>
      <c r="S18" s="95" t="s">
        <v>216</v>
      </c>
    </row>
    <row r="19" spans="1:21" ht="15" customHeight="1" x14ac:dyDescent="0.25">
      <c r="A19" s="99"/>
      <c r="E19" s="93"/>
      <c r="G19" s="255"/>
      <c r="H19" s="95"/>
      <c r="I19" s="82"/>
      <c r="J19" s="83"/>
      <c r="L19" s="99" t="s">
        <v>220</v>
      </c>
      <c r="P19" s="93">
        <v>0.05</v>
      </c>
      <c r="R19" s="94">
        <v>2500</v>
      </c>
      <c r="S19" s="95">
        <v>2500</v>
      </c>
    </row>
    <row r="20" spans="1:21" ht="15" customHeight="1" x14ac:dyDescent="0.25">
      <c r="A20" s="99" t="s">
        <v>403</v>
      </c>
      <c r="E20" s="93"/>
      <c r="G20" s="254">
        <v>3000</v>
      </c>
      <c r="H20" s="257">
        <v>3000</v>
      </c>
      <c r="I20" s="257">
        <f>H20</f>
        <v>3000</v>
      </c>
      <c r="J20" s="254">
        <v>3000</v>
      </c>
      <c r="L20" s="99"/>
      <c r="S20" s="100"/>
    </row>
    <row r="21" spans="1:21" ht="15" customHeight="1" x14ac:dyDescent="0.25">
      <c r="A21" s="99" t="s">
        <v>404</v>
      </c>
      <c r="E21" s="93"/>
      <c r="G21" s="254">
        <v>4000</v>
      </c>
      <c r="H21" s="223"/>
      <c r="I21" s="82"/>
      <c r="J21" s="83"/>
      <c r="L21" s="99"/>
      <c r="S21" s="100"/>
    </row>
    <row r="22" spans="1:21" ht="15" customHeight="1" x14ac:dyDescent="0.25">
      <c r="A22" s="99"/>
      <c r="F22" t="s">
        <v>402</v>
      </c>
      <c r="G22" s="254">
        <f>SUM(G20:G21)</f>
        <v>7000</v>
      </c>
      <c r="H22" s="223"/>
      <c r="I22" s="82"/>
      <c r="J22" s="83"/>
    </row>
    <row r="23" spans="1:21" ht="15" customHeight="1" x14ac:dyDescent="0.25">
      <c r="A23" s="99"/>
      <c r="G23" s="254"/>
      <c r="H23" s="100"/>
      <c r="I23" s="82"/>
      <c r="J23" s="83"/>
      <c r="L23" s="99"/>
      <c r="S23" s="100"/>
    </row>
    <row r="24" spans="1:21" ht="15" customHeight="1" x14ac:dyDescent="0.25">
      <c r="A24" s="99" t="s">
        <v>405</v>
      </c>
      <c r="E24" s="93"/>
      <c r="G24" s="254">
        <v>3000</v>
      </c>
      <c r="H24" s="257">
        <v>3000</v>
      </c>
      <c r="I24" s="257">
        <f>H24</f>
        <v>3000</v>
      </c>
      <c r="J24" s="254">
        <v>3000</v>
      </c>
      <c r="L24" s="99" t="s">
        <v>165</v>
      </c>
      <c r="P24" s="93"/>
      <c r="R24" s="94" t="s">
        <v>78</v>
      </c>
      <c r="S24" s="95" t="s">
        <v>166</v>
      </c>
      <c r="T24" s="101"/>
      <c r="U24" s="55"/>
    </row>
    <row r="25" spans="1:21" ht="15" customHeight="1" x14ac:dyDescent="0.25">
      <c r="A25" s="99" t="s">
        <v>406</v>
      </c>
      <c r="E25" s="93"/>
      <c r="G25" s="254">
        <v>4000</v>
      </c>
      <c r="H25" s="95"/>
      <c r="I25" s="82"/>
      <c r="J25" s="83"/>
      <c r="L25" s="99" t="s">
        <v>167</v>
      </c>
      <c r="P25" s="93"/>
      <c r="R25" s="94">
        <v>4000</v>
      </c>
      <c r="S25" s="95">
        <f>R25</f>
        <v>4000</v>
      </c>
      <c r="T25" s="82">
        <f>S25</f>
        <v>4000</v>
      </c>
      <c r="U25" s="83">
        <f>T25*1.1</f>
        <v>4400</v>
      </c>
    </row>
    <row r="26" spans="1:21" ht="15" customHeight="1" x14ac:dyDescent="0.25">
      <c r="A26" s="99"/>
      <c r="F26" t="s">
        <v>402</v>
      </c>
      <c r="G26" s="254">
        <f>SUM(G24:G25)</f>
        <v>7000</v>
      </c>
      <c r="H26" s="223"/>
      <c r="I26" s="82"/>
      <c r="J26" s="83"/>
      <c r="L26" s="99" t="s">
        <v>168</v>
      </c>
      <c r="P26" s="93"/>
      <c r="R26" s="94">
        <v>3800</v>
      </c>
      <c r="S26" s="95"/>
      <c r="T26" s="82"/>
      <c r="U26" s="83"/>
    </row>
    <row r="27" spans="1:21" ht="15" customHeight="1" x14ac:dyDescent="0.25">
      <c r="A27" s="99"/>
      <c r="E27" s="93"/>
      <c r="G27" s="254"/>
      <c r="H27" s="95"/>
      <c r="I27" s="82"/>
      <c r="J27" s="83"/>
      <c r="L27" s="99"/>
      <c r="P27" s="93"/>
      <c r="R27" s="94"/>
      <c r="S27" s="95"/>
      <c r="T27" s="53"/>
      <c r="U27" s="53"/>
    </row>
    <row r="28" spans="1:21" ht="15" customHeight="1" x14ac:dyDescent="0.25">
      <c r="A28" s="99" t="s">
        <v>407</v>
      </c>
      <c r="E28" s="93"/>
      <c r="G28" s="254">
        <v>2500</v>
      </c>
      <c r="H28" s="257">
        <v>3000</v>
      </c>
      <c r="I28" s="257">
        <f>H28</f>
        <v>3000</v>
      </c>
      <c r="J28" s="254">
        <v>3000</v>
      </c>
      <c r="L28" s="99"/>
      <c r="S28" s="100"/>
    </row>
    <row r="29" spans="1:21" ht="15" customHeight="1" x14ac:dyDescent="0.25">
      <c r="A29" s="99" t="s">
        <v>408</v>
      </c>
      <c r="E29" s="93"/>
      <c r="G29" s="254">
        <v>3500</v>
      </c>
      <c r="H29" s="95"/>
      <c r="I29" s="82"/>
      <c r="J29" s="83"/>
      <c r="L29" s="99"/>
      <c r="S29" s="100"/>
      <c r="T29" s="53"/>
      <c r="U29" s="53"/>
    </row>
    <row r="30" spans="1:21" ht="15" customHeight="1" x14ac:dyDescent="0.25">
      <c r="A30" s="99"/>
      <c r="F30" t="s">
        <v>402</v>
      </c>
      <c r="G30" s="254">
        <f>SUM(G28:G29)</f>
        <v>6000</v>
      </c>
      <c r="H30" s="223"/>
      <c r="I30" s="82"/>
      <c r="J30" s="83"/>
      <c r="L30" s="54"/>
      <c r="M30" s="54"/>
      <c r="N30" s="54"/>
    </row>
    <row r="31" spans="1:21" ht="15" customHeight="1" x14ac:dyDescent="0.25">
      <c r="A31" s="99"/>
      <c r="G31" s="255"/>
      <c r="H31" s="100"/>
      <c r="I31" s="82"/>
      <c r="J31" s="83"/>
      <c r="S31" s="25"/>
      <c r="T31" s="53"/>
      <c r="U31" s="53"/>
    </row>
    <row r="32" spans="1:21" ht="15" customHeight="1" x14ac:dyDescent="0.25">
      <c r="A32" s="49" t="s">
        <v>519</v>
      </c>
      <c r="B32" s="50"/>
      <c r="C32" s="50"/>
      <c r="D32" s="50"/>
      <c r="E32" s="50"/>
      <c r="F32" s="50"/>
      <c r="G32" s="256">
        <v>6000</v>
      </c>
      <c r="H32" s="257">
        <f>G32</f>
        <v>6000</v>
      </c>
      <c r="I32" s="257">
        <f>H32</f>
        <v>6000</v>
      </c>
      <c r="J32" s="257">
        <f>I32*1.1</f>
        <v>6600.0000000000009</v>
      </c>
      <c r="S32" s="25"/>
      <c r="T32" s="53"/>
      <c r="U32" s="53"/>
    </row>
    <row r="33" spans="1:21" ht="15" customHeight="1" x14ac:dyDescent="0.25">
      <c r="H33" s="81" t="s">
        <v>145</v>
      </c>
      <c r="I33" s="84">
        <f>SUM(I11:I32)</f>
        <v>18000</v>
      </c>
      <c r="J33" s="84">
        <f>SUM(J11:J32)</f>
        <v>18600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155</v>
      </c>
      <c r="B38" s="52"/>
      <c r="C38" s="52"/>
      <c r="L38" s="52"/>
      <c r="M38" s="52"/>
      <c r="N38" s="52"/>
    </row>
    <row r="39" spans="1:21" ht="15" customHeight="1" x14ac:dyDescent="0.25">
      <c r="A39" s="55" t="s">
        <v>156</v>
      </c>
      <c r="B39" s="55" t="s">
        <v>157</v>
      </c>
      <c r="C39" s="56"/>
      <c r="H39" t="s">
        <v>214</v>
      </c>
      <c r="L39" s="55"/>
      <c r="M39" s="55"/>
      <c r="N39" s="56"/>
    </row>
    <row r="40" spans="1:21" ht="15" customHeight="1" x14ac:dyDescent="0.25">
      <c r="A40" s="55" t="s">
        <v>158</v>
      </c>
      <c r="B40" s="55" t="s">
        <v>159</v>
      </c>
      <c r="C40" s="55"/>
      <c r="G40" s="57"/>
      <c r="H40" s="17" t="s">
        <v>231</v>
      </c>
      <c r="L40" s="55"/>
      <c r="M40" s="55"/>
      <c r="N40" s="55"/>
      <c r="R40" s="57"/>
    </row>
    <row r="41" spans="1:21" ht="15" customHeight="1" x14ac:dyDescent="0.25">
      <c r="A41" s="55" t="s">
        <v>160</v>
      </c>
      <c r="B41" s="80" t="s">
        <v>161</v>
      </c>
      <c r="C41" s="55"/>
      <c r="H41" s="55"/>
      <c r="L41" s="55"/>
      <c r="M41" s="58"/>
      <c r="N41" s="55"/>
      <c r="R41" s="55"/>
    </row>
    <row r="42" spans="1:21" ht="15" customHeight="1" x14ac:dyDescent="0.25">
      <c r="A42" s="55" t="s">
        <v>162</v>
      </c>
      <c r="B42" s="59" t="s">
        <v>163</v>
      </c>
      <c r="C42" s="55"/>
      <c r="H42" s="15" t="s">
        <v>379</v>
      </c>
      <c r="I42" s="221" t="str" cm="1">
        <f t="array" aca="1" ref="I42" ca="1">MID(CELL("filename",A1),FIND("]",CELL("filename",A1))+1,255)</f>
        <v>106126</v>
      </c>
      <c r="L42" s="55"/>
      <c r="M42" s="59"/>
      <c r="N42" s="55"/>
    </row>
    <row r="43" spans="1:21" x14ac:dyDescent="0.25">
      <c r="A43" s="55"/>
      <c r="C43" s="52" t="s">
        <v>378</v>
      </c>
      <c r="D43" t="str">
        <f>IF('01-Project Info'!$B$5&lt;&gt;"",'01-Project Info'!$B$5,"")</f>
        <v>School</v>
      </c>
    </row>
    <row r="44" spans="1:21" x14ac:dyDescent="0.25">
      <c r="C44" s="3" t="s">
        <v>459</v>
      </c>
      <c r="D44" t="str">
        <f>IF('01-Project Info'!$B$6&lt;&gt;"",'01-Project Info'!B6,"") &amp; IF('01-Project Info'!$B$7&lt;&gt;"",", "&amp;'01-Project Info'!B7,"") &amp; IF('01-Project Info'!$B$8&lt;&gt;"",", "&amp;'01-Project Info'!B$8,"") &amp; IF('01-Project Info'!$B$9&lt;&gt;"",", "&amp;'01-Project Info'!B$9,"") &amp; IF('01-Project Info'!$B$10&lt;&gt;"",", "&amp;'01-Project Info'!B$10,"")</f>
        <v>Mechanical Service, Electrical Service, Hydraulic Service, Fire Service</v>
      </c>
    </row>
    <row r="45" spans="1:21" x14ac:dyDescent="0.25">
      <c r="C45" s="52" t="s">
        <v>460</v>
      </c>
      <c r="D45" t="str">
        <f>IF('01-Project Info'!$B$17&lt;&gt;"",'01-Project Info'!$B$17,"")</f>
        <v/>
      </c>
    </row>
    <row r="46" spans="1:21" x14ac:dyDescent="0.25">
      <c r="C46" s="3"/>
    </row>
    <row r="47" spans="1:21" x14ac:dyDescent="0.25">
      <c r="C47" s="3"/>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446068-738B-40A7-9D20-E40EDDBDBCF3}">
  <dimension ref="A1:U44"/>
  <sheetViews>
    <sheetView view="pageBreakPreview" topLeftCell="A10" zoomScaleNormal="100" zoomScaleSheetLayoutView="100" zoomScalePageLayoutView="85" workbookViewId="0">
      <selection activeCell="H32" sqref="H32:J32"/>
    </sheetView>
  </sheetViews>
  <sheetFormatPr defaultRowHeight="15" x14ac:dyDescent="0.2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164</v>
      </c>
      <c r="G2" s="30"/>
      <c r="H2" s="30"/>
      <c r="I2" s="30"/>
      <c r="M2" s="330"/>
      <c r="N2" s="330"/>
      <c r="O2" s="330"/>
      <c r="P2" s="330"/>
      <c r="Q2" s="330"/>
      <c r="R2" s="330"/>
      <c r="S2" s="330"/>
      <c r="T2" s="330"/>
    </row>
    <row r="3" spans="1:21" ht="15" customHeight="1" x14ac:dyDescent="0.25">
      <c r="I3" s="145"/>
    </row>
    <row r="4" spans="1:21" ht="15" customHeight="1" x14ac:dyDescent="0.25">
      <c r="A4" s="44" t="s">
        <v>153</v>
      </c>
      <c r="D4" s="45"/>
      <c r="E4" s="45"/>
      <c r="F4" s="45"/>
      <c r="H4" s="46" t="s">
        <v>63</v>
      </c>
      <c r="J4" s="220">
        <v>44869</v>
      </c>
      <c r="K4" s="203"/>
      <c r="L4" s="44"/>
      <c r="M4" s="45"/>
      <c r="N4" s="45"/>
      <c r="O4" s="45"/>
      <c r="P4" s="45"/>
      <c r="Q4" s="45"/>
      <c r="S4" s="46"/>
      <c r="T4" s="294"/>
      <c r="U4" s="294"/>
    </row>
    <row r="5" spans="1:21" ht="15" customHeight="1" x14ac:dyDescent="0.25">
      <c r="A5" s="45" t="str">
        <f>IF('[1]01-Project Info'!B8&lt;&gt;"",'[1]01-Project Info'!B8,"")</f>
        <v>Xiguo Du</v>
      </c>
      <c r="D5" s="45"/>
      <c r="E5" s="45"/>
      <c r="F5" s="45"/>
      <c r="H5" s="46" t="s">
        <v>209</v>
      </c>
      <c r="J5" s="219" t="str" cm="1">
        <f t="array" aca="1" ref="J5" ca="1">MID(CELL("filename",A1),FIND("]",CELL("filename",A1))+1,255)</f>
        <v>211275</v>
      </c>
      <c r="K5" s="17"/>
      <c r="L5" s="44"/>
      <c r="M5" s="45"/>
      <c r="N5" s="45"/>
      <c r="O5" s="45"/>
      <c r="P5" s="45"/>
      <c r="Q5" s="45"/>
      <c r="S5" s="46"/>
      <c r="T5" s="48"/>
      <c r="U5" s="15"/>
    </row>
    <row r="6" spans="1:21" ht="15" customHeight="1" x14ac:dyDescent="0.25">
      <c r="A6" s="45" t="str">
        <f>IF('[1]01-Project Info'!B9&lt;&gt;"",'[1]01-Project Info'!B9,"")</f>
        <v>LVQC Pty Ltd</v>
      </c>
      <c r="D6" s="45"/>
      <c r="E6" s="45"/>
      <c r="F6" s="45"/>
      <c r="H6" s="200" t="s">
        <v>215</v>
      </c>
      <c r="I6" s="98"/>
      <c r="J6" s="98"/>
      <c r="K6" s="98"/>
      <c r="L6" s="45"/>
      <c r="M6" s="45"/>
      <c r="N6" s="45"/>
      <c r="O6" s="45"/>
      <c r="P6" s="44"/>
      <c r="Q6" s="44"/>
      <c r="R6" s="46"/>
      <c r="S6" s="47"/>
      <c r="U6" s="15"/>
    </row>
    <row r="7" spans="1:21" ht="15" customHeight="1" x14ac:dyDescent="0.25">
      <c r="A7" s="45" t="str">
        <f>IF('[1]01-Project Info'!B10&lt;&gt;"",'[1]01-Project Info'!B10,"")</f>
        <v/>
      </c>
      <c r="B7" s="45"/>
      <c r="C7" s="45"/>
      <c r="D7" s="45"/>
      <c r="E7" s="45"/>
      <c r="F7" s="45"/>
      <c r="H7" s="4" t="s">
        <v>208</v>
      </c>
      <c r="J7" s="219" t="s">
        <v>31</v>
      </c>
      <c r="L7" s="45"/>
      <c r="M7" s="45"/>
      <c r="N7" s="45"/>
      <c r="O7" s="45"/>
      <c r="P7" s="44"/>
      <c r="Q7" s="44"/>
      <c r="R7" s="46"/>
      <c r="S7" s="47"/>
      <c r="U7" s="15"/>
    </row>
    <row r="8" spans="1:21" ht="15" customHeight="1" x14ac:dyDescent="0.25">
      <c r="A8" s="45" t="str">
        <f>IF('[1]01-Project Info'!B11&lt;&gt;"","ABN:" &amp; '[1]01-Project Info'!B11,"")</f>
        <v>ABN:486 119 13</v>
      </c>
      <c r="B8" s="45"/>
      <c r="C8" s="45"/>
      <c r="D8" s="45"/>
      <c r="E8" s="144"/>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154</v>
      </c>
      <c r="E10" s="91"/>
      <c r="F10" s="91"/>
      <c r="G10" s="91"/>
      <c r="H10" s="92"/>
      <c r="I10" s="85" t="s">
        <v>169</v>
      </c>
      <c r="J10" s="86" t="s">
        <v>170</v>
      </c>
      <c r="L10" s="331"/>
      <c r="M10" s="331"/>
      <c r="N10" s="331"/>
      <c r="O10" s="331"/>
      <c r="P10" s="331"/>
      <c r="Q10" s="331"/>
      <c r="R10" s="331"/>
      <c r="S10" s="331"/>
      <c r="T10" s="25"/>
      <c r="U10" s="25"/>
    </row>
    <row r="11" spans="1:21" ht="15" customHeight="1" x14ac:dyDescent="0.25">
      <c r="A11" s="99"/>
      <c r="H11" s="100"/>
      <c r="I11" s="102"/>
      <c r="J11" s="100"/>
    </row>
    <row r="12" spans="1:21" ht="15" customHeight="1" x14ac:dyDescent="0.25">
      <c r="A12" s="134" t="str">
        <f>'[1]01-Project Info'!B1</f>
        <v>71-71A Queenscliff Road, Queenscliff</v>
      </c>
      <c r="H12" s="100"/>
      <c r="I12" s="142"/>
      <c r="J12" s="100"/>
    </row>
    <row r="13" spans="1:21" ht="15" customHeight="1" x14ac:dyDescent="0.25">
      <c r="A13" s="99"/>
      <c r="H13" s="100"/>
      <c r="I13" s="82"/>
      <c r="J13" s="83"/>
    </row>
    <row r="14" spans="1:21" ht="15" customHeight="1" x14ac:dyDescent="0.25">
      <c r="A14" s="99" t="str">
        <f>'[1]01-Project Info'!B5 &amp; " design and documentation"</f>
        <v>Kitchen Ventilation design and documentation</v>
      </c>
      <c r="B14" s="7"/>
      <c r="C14" s="7"/>
      <c r="D14" s="7"/>
      <c r="E14" s="7"/>
      <c r="H14" s="100"/>
      <c r="I14" s="82"/>
      <c r="J14" s="83"/>
    </row>
    <row r="15" spans="1:21" ht="15" customHeight="1" x14ac:dyDescent="0.25">
      <c r="A15" s="99"/>
      <c r="B15" t="s">
        <v>221</v>
      </c>
      <c r="G15" t="s">
        <v>78</v>
      </c>
      <c r="H15" s="100" t="s">
        <v>166</v>
      </c>
      <c r="I15" s="82"/>
      <c r="J15" s="83"/>
      <c r="L15" s="99"/>
      <c r="M15" t="s">
        <v>221</v>
      </c>
      <c r="R15" t="s">
        <v>78</v>
      </c>
      <c r="S15" s="100" t="s">
        <v>166</v>
      </c>
    </row>
    <row r="16" spans="1:21" ht="15" customHeight="1" x14ac:dyDescent="0.25">
      <c r="A16" s="99" t="s">
        <v>400</v>
      </c>
      <c r="E16" s="93"/>
      <c r="G16" s="254">
        <v>3000</v>
      </c>
      <c r="H16" s="257" t="s">
        <v>216</v>
      </c>
      <c r="I16" s="257" t="str">
        <f>H16</f>
        <v>Paid</v>
      </c>
      <c r="J16" s="257" t="str">
        <f>I16</f>
        <v>Paid</v>
      </c>
      <c r="L16" s="99" t="s">
        <v>217</v>
      </c>
      <c r="P16" s="93">
        <v>0.3</v>
      </c>
      <c r="R16" s="94">
        <v>13500</v>
      </c>
      <c r="S16" s="95" t="s">
        <v>216</v>
      </c>
    </row>
    <row r="17" spans="1:21" ht="15" customHeight="1" x14ac:dyDescent="0.25">
      <c r="A17" s="99" t="s">
        <v>518</v>
      </c>
      <c r="E17" s="93"/>
      <c r="G17" s="254">
        <v>4000</v>
      </c>
      <c r="H17" s="223"/>
      <c r="I17" s="83"/>
      <c r="J17" s="83"/>
      <c r="L17" s="99" t="s">
        <v>218</v>
      </c>
      <c r="P17" s="93">
        <v>0.35</v>
      </c>
      <c r="R17" s="94">
        <v>20000</v>
      </c>
      <c r="S17" s="95" t="s">
        <v>216</v>
      </c>
    </row>
    <row r="18" spans="1:21" ht="15" customHeight="1" x14ac:dyDescent="0.25">
      <c r="A18" s="99"/>
      <c r="E18" s="93"/>
      <c r="F18" t="s">
        <v>402</v>
      </c>
      <c r="G18" s="254">
        <f>SUM(G16:G17)</f>
        <v>7000</v>
      </c>
      <c r="H18" s="223"/>
      <c r="I18" s="83"/>
      <c r="J18" s="83"/>
      <c r="L18" s="99" t="s">
        <v>219</v>
      </c>
      <c r="P18" s="93">
        <v>0.3</v>
      </c>
      <c r="R18" s="94">
        <v>13335</v>
      </c>
      <c r="S18" s="95" t="s">
        <v>216</v>
      </c>
    </row>
    <row r="19" spans="1:21" ht="15" customHeight="1" x14ac:dyDescent="0.25">
      <c r="A19" s="99"/>
      <c r="E19" s="93"/>
      <c r="G19" s="255"/>
      <c r="H19" s="95"/>
      <c r="I19" s="82"/>
      <c r="J19" s="83"/>
      <c r="L19" s="99" t="s">
        <v>220</v>
      </c>
      <c r="P19" s="93">
        <v>0.05</v>
      </c>
      <c r="R19" s="94">
        <v>2500</v>
      </c>
      <c r="S19" s="95">
        <v>2500</v>
      </c>
    </row>
    <row r="20" spans="1:21" ht="15" customHeight="1" x14ac:dyDescent="0.25">
      <c r="A20" s="99" t="s">
        <v>403</v>
      </c>
      <c r="E20" s="93"/>
      <c r="G20" s="254">
        <v>3000</v>
      </c>
      <c r="H20" s="257" t="s">
        <v>216</v>
      </c>
      <c r="I20" s="257" t="str">
        <f>H20</f>
        <v>Paid</v>
      </c>
      <c r="J20" s="257" t="str">
        <f>I20</f>
        <v>Paid</v>
      </c>
      <c r="L20" s="99"/>
      <c r="S20" s="100"/>
    </row>
    <row r="21" spans="1:21" ht="15" customHeight="1" x14ac:dyDescent="0.25">
      <c r="A21" s="99" t="s">
        <v>404</v>
      </c>
      <c r="E21" s="93"/>
      <c r="G21" s="254">
        <v>4000</v>
      </c>
      <c r="H21" s="223"/>
      <c r="I21" s="82"/>
      <c r="J21" s="83"/>
      <c r="L21" s="99"/>
      <c r="S21" s="100"/>
    </row>
    <row r="22" spans="1:21" ht="15" customHeight="1" x14ac:dyDescent="0.25">
      <c r="A22" s="99"/>
      <c r="F22" t="s">
        <v>402</v>
      </c>
      <c r="G22" s="254">
        <f>SUM(G20:G21)</f>
        <v>7000</v>
      </c>
      <c r="H22" s="223"/>
      <c r="I22" s="82"/>
      <c r="J22" s="83"/>
    </row>
    <row r="23" spans="1:21" ht="15" customHeight="1" x14ac:dyDescent="0.25">
      <c r="A23" s="99"/>
      <c r="G23" s="254"/>
      <c r="H23" s="100"/>
      <c r="I23" s="82"/>
      <c r="J23" s="83"/>
      <c r="L23" s="99"/>
      <c r="S23" s="100"/>
    </row>
    <row r="24" spans="1:21" ht="15" customHeight="1" x14ac:dyDescent="0.25">
      <c r="A24" s="99" t="s">
        <v>405</v>
      </c>
      <c r="E24" s="93"/>
      <c r="G24" s="254">
        <v>3000</v>
      </c>
      <c r="H24" s="257" t="s">
        <v>216</v>
      </c>
      <c r="I24" s="257" t="str">
        <f>H24</f>
        <v>Paid</v>
      </c>
      <c r="J24" s="257" t="str">
        <f>I24</f>
        <v>Paid</v>
      </c>
      <c r="L24" s="99" t="s">
        <v>165</v>
      </c>
      <c r="P24" s="93"/>
      <c r="R24" s="94" t="s">
        <v>78</v>
      </c>
      <c r="S24" s="95" t="s">
        <v>166</v>
      </c>
      <c r="T24" s="101"/>
      <c r="U24" s="55"/>
    </row>
    <row r="25" spans="1:21" ht="15" customHeight="1" x14ac:dyDescent="0.25">
      <c r="A25" s="99" t="s">
        <v>406</v>
      </c>
      <c r="E25" s="93"/>
      <c r="G25" s="254">
        <v>4000</v>
      </c>
      <c r="H25" s="95"/>
      <c r="I25" s="82"/>
      <c r="J25" s="83"/>
      <c r="L25" s="99" t="s">
        <v>167</v>
      </c>
      <c r="P25" s="93"/>
      <c r="R25" s="94">
        <v>4000</v>
      </c>
      <c r="S25" s="95">
        <f>R25</f>
        <v>4000</v>
      </c>
      <c r="T25" s="82">
        <f>S25</f>
        <v>4000</v>
      </c>
      <c r="U25" s="83">
        <f>T25*1.1</f>
        <v>4400</v>
      </c>
    </row>
    <row r="26" spans="1:21" ht="15" customHeight="1" x14ac:dyDescent="0.25">
      <c r="A26" s="99"/>
      <c r="F26" t="s">
        <v>402</v>
      </c>
      <c r="G26" s="254">
        <f>SUM(G24:G25)</f>
        <v>7000</v>
      </c>
      <c r="H26" s="223"/>
      <c r="I26" s="82"/>
      <c r="J26" s="83"/>
      <c r="L26" s="99" t="s">
        <v>168</v>
      </c>
      <c r="P26" s="93"/>
      <c r="R26" s="94">
        <v>3800</v>
      </c>
      <c r="S26" s="95"/>
      <c r="T26" s="82"/>
      <c r="U26" s="83"/>
    </row>
    <row r="27" spans="1:21" ht="15" customHeight="1" x14ac:dyDescent="0.25">
      <c r="A27" s="99"/>
      <c r="E27" s="93"/>
      <c r="G27" s="254"/>
      <c r="H27" s="95"/>
      <c r="I27" s="82"/>
      <c r="J27" s="83"/>
      <c r="L27" s="99"/>
      <c r="P27" s="93"/>
      <c r="R27" s="94"/>
      <c r="S27" s="95"/>
      <c r="T27" s="53"/>
      <c r="U27" s="53"/>
    </row>
    <row r="28" spans="1:21" ht="15" customHeight="1" x14ac:dyDescent="0.25">
      <c r="A28" s="99" t="s">
        <v>407</v>
      </c>
      <c r="E28" s="93"/>
      <c r="G28" s="254">
        <v>2500</v>
      </c>
      <c r="H28" s="257" t="s">
        <v>216</v>
      </c>
      <c r="I28" s="257" t="str">
        <f>H28</f>
        <v>Paid</v>
      </c>
      <c r="J28" s="257" t="str">
        <f>I28</f>
        <v>Paid</v>
      </c>
      <c r="L28" s="99"/>
      <c r="S28" s="100"/>
    </row>
    <row r="29" spans="1:21" ht="15" customHeight="1" x14ac:dyDescent="0.25">
      <c r="A29" s="99" t="s">
        <v>408</v>
      </c>
      <c r="E29" s="93"/>
      <c r="G29" s="254">
        <v>3500</v>
      </c>
      <c r="H29" s="95"/>
      <c r="I29" s="82"/>
      <c r="J29" s="83"/>
      <c r="L29" s="99"/>
      <c r="S29" s="100"/>
      <c r="T29" s="53"/>
      <c r="U29" s="53"/>
    </row>
    <row r="30" spans="1:21" ht="15" customHeight="1" x14ac:dyDescent="0.25">
      <c r="A30" s="99"/>
      <c r="F30" t="s">
        <v>402</v>
      </c>
      <c r="G30" s="254">
        <f>SUM(G28:G29)</f>
        <v>6000</v>
      </c>
      <c r="H30" s="223"/>
      <c r="I30" s="82"/>
      <c r="J30" s="83"/>
      <c r="L30" s="54"/>
      <c r="M30" s="54"/>
      <c r="N30" s="54"/>
    </row>
    <row r="31" spans="1:21" ht="15" customHeight="1" x14ac:dyDescent="0.25">
      <c r="A31" s="99"/>
      <c r="G31" s="255"/>
      <c r="H31" s="100"/>
      <c r="I31" s="82"/>
      <c r="J31" s="83"/>
      <c r="S31" s="25"/>
      <c r="T31" s="53"/>
      <c r="U31" s="53"/>
    </row>
    <row r="32" spans="1:21" ht="15" customHeight="1" x14ac:dyDescent="0.25">
      <c r="A32" s="49" t="s">
        <v>519</v>
      </c>
      <c r="B32" s="50"/>
      <c r="C32" s="50"/>
      <c r="D32" s="50"/>
      <c r="E32" s="50"/>
      <c r="F32" s="50"/>
      <c r="G32" s="256">
        <v>6000</v>
      </c>
      <c r="H32" s="257">
        <f>G32</f>
        <v>6000</v>
      </c>
      <c r="I32" s="257">
        <f>H32</f>
        <v>6000</v>
      </c>
      <c r="J32" s="257">
        <f>I32*1.1</f>
        <v>6600.0000000000009</v>
      </c>
      <c r="S32" s="25"/>
      <c r="T32" s="53"/>
      <c r="U32" s="53"/>
    </row>
    <row r="33" spans="1:21" ht="15" customHeight="1" x14ac:dyDescent="0.25">
      <c r="H33" s="81" t="s">
        <v>145</v>
      </c>
      <c r="I33" s="84">
        <f>SUM(I11:I32)</f>
        <v>6000</v>
      </c>
      <c r="J33" s="84">
        <f>SUM(J11:J32)</f>
        <v>6600.0000000000009</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155</v>
      </c>
      <c r="B38" s="52"/>
      <c r="C38" s="52"/>
      <c r="L38" s="52"/>
      <c r="M38" s="52"/>
      <c r="N38" s="52"/>
    </row>
    <row r="39" spans="1:21" ht="15" customHeight="1" x14ac:dyDescent="0.25">
      <c r="A39" s="55" t="s">
        <v>156</v>
      </c>
      <c r="B39" s="55" t="s">
        <v>157</v>
      </c>
      <c r="C39" s="56"/>
      <c r="H39" t="s">
        <v>214</v>
      </c>
      <c r="L39" s="55"/>
      <c r="M39" s="55"/>
      <c r="N39" s="56"/>
    </row>
    <row r="40" spans="1:21" ht="15" customHeight="1" x14ac:dyDescent="0.25">
      <c r="A40" s="55" t="s">
        <v>158</v>
      </c>
      <c r="B40" s="55" t="s">
        <v>159</v>
      </c>
      <c r="C40" s="55"/>
      <c r="G40" s="57"/>
      <c r="H40" s="17" t="s">
        <v>231</v>
      </c>
      <c r="L40" s="55"/>
      <c r="M40" s="55"/>
      <c r="N40" s="55"/>
      <c r="R40" s="57"/>
    </row>
    <row r="41" spans="1:21" ht="15" customHeight="1" x14ac:dyDescent="0.25">
      <c r="A41" s="55" t="s">
        <v>160</v>
      </c>
      <c r="B41" s="80" t="s">
        <v>161</v>
      </c>
      <c r="C41" s="55"/>
      <c r="H41" s="55"/>
      <c r="L41" s="55"/>
      <c r="M41" s="58"/>
      <c r="N41" s="55"/>
      <c r="R41" s="55"/>
    </row>
    <row r="42" spans="1:21" ht="15" customHeight="1" x14ac:dyDescent="0.25">
      <c r="A42" s="55" t="s">
        <v>162</v>
      </c>
      <c r="B42" s="59" t="s">
        <v>163</v>
      </c>
      <c r="C42" s="55"/>
      <c r="H42" s="15" t="s">
        <v>379</v>
      </c>
      <c r="I42" s="221">
        <v>106126</v>
      </c>
      <c r="L42" s="55"/>
      <c r="M42" s="59"/>
      <c r="N42" s="55"/>
    </row>
    <row r="43" spans="1:21" x14ac:dyDescent="0.25">
      <c r="A43" s="55"/>
      <c r="C43" s="52" t="s">
        <v>378</v>
      </c>
      <c r="D43" t="str">
        <f>IF('[1]01-Project Info'!$B$6&lt;&gt;"",'[1]01-Project Info'!$B$6,"")</f>
        <v>School</v>
      </c>
    </row>
    <row r="44" spans="1:21" x14ac:dyDescent="0.25">
      <c r="C44" s="3" t="s">
        <v>459</v>
      </c>
      <c r="D44" t="str">
        <f>IF('[1]01-Project Info'!$B$5&lt;&gt;"",'[1]01-Project Info'!$B$5,"")</f>
        <v>Kitchen Ventilation</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C4DCCE-B14D-4820-8576-FF38AE95213E}">
  <dimension ref="A1:U47"/>
  <sheetViews>
    <sheetView view="pageBreakPreview" topLeftCell="A9" zoomScaleNormal="100" zoomScaleSheetLayoutView="100" zoomScalePageLayoutView="85" workbookViewId="0">
      <selection activeCell="F31" sqref="F31"/>
    </sheetView>
  </sheetViews>
  <sheetFormatPr defaultRowHeight="15" x14ac:dyDescent="0.25"/>
  <cols>
    <col min="1" max="6" width="7.7109375" customWidth="1"/>
    <col min="7" max="7" width="10.5703125" bestFit="1" customWidth="1"/>
    <col min="8" max="8" width="9.7109375" style="258"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164</v>
      </c>
      <c r="G2" s="30"/>
      <c r="H2" s="259"/>
      <c r="I2" s="30"/>
      <c r="M2" s="330"/>
      <c r="N2" s="330"/>
      <c r="O2" s="330"/>
      <c r="P2" s="330"/>
      <c r="Q2" s="330"/>
      <c r="R2" s="330"/>
      <c r="S2" s="330"/>
      <c r="T2" s="330"/>
    </row>
    <row r="3" spans="1:21" ht="15" customHeight="1" x14ac:dyDescent="0.25">
      <c r="I3" s="145"/>
    </row>
    <row r="4" spans="1:21" ht="15" customHeight="1" x14ac:dyDescent="0.25">
      <c r="A4" s="44" t="s">
        <v>153</v>
      </c>
      <c r="D4" s="45"/>
      <c r="E4" s="45"/>
      <c r="F4" s="45"/>
      <c r="H4" s="260" t="s">
        <v>63</v>
      </c>
      <c r="J4" s="220">
        <v>45079</v>
      </c>
      <c r="L4" s="44"/>
      <c r="M4" s="45"/>
      <c r="N4" s="45"/>
      <c r="O4" s="45"/>
      <c r="P4" s="45"/>
      <c r="Q4" s="45"/>
      <c r="S4" s="46"/>
      <c r="T4" s="294"/>
      <c r="U4" s="294"/>
    </row>
    <row r="5" spans="1:21" ht="15" customHeight="1" x14ac:dyDescent="0.25">
      <c r="A5" s="45" t="str">
        <f>IF('01-Project Info'!B11&lt;&gt;"",'01-Project Info'!B11,"")</f>
        <v>Xiguo Du</v>
      </c>
      <c r="D5" s="45"/>
      <c r="E5" s="45"/>
      <c r="F5" s="45"/>
      <c r="H5" s="260" t="s">
        <v>209</v>
      </c>
      <c r="J5" s="219">
        <v>306167</v>
      </c>
      <c r="L5" s="44"/>
      <c r="M5" s="45"/>
      <c r="N5" s="45"/>
      <c r="O5" s="45"/>
      <c r="P5" s="45"/>
      <c r="Q5" s="45"/>
      <c r="S5" s="46"/>
      <c r="T5" s="48"/>
      <c r="U5" s="15"/>
    </row>
    <row r="6" spans="1:21" ht="15" customHeight="1" x14ac:dyDescent="0.25">
      <c r="A6" s="45" t="str">
        <f>IF('01-Project Info'!B12&lt;&gt;"",'01-Project Info'!B12,"")</f>
        <v>LVQC Pty Ltd</v>
      </c>
      <c r="D6" s="45"/>
      <c r="E6" s="45"/>
      <c r="F6" s="45"/>
      <c r="H6" s="261" t="s">
        <v>215</v>
      </c>
      <c r="I6" s="98"/>
      <c r="J6" s="98"/>
      <c r="L6" s="45"/>
      <c r="M6" s="45"/>
      <c r="N6" s="45"/>
      <c r="O6" s="45"/>
      <c r="P6" s="44"/>
      <c r="Q6" s="44"/>
      <c r="R6" s="46"/>
      <c r="S6" s="47"/>
      <c r="U6" s="15"/>
    </row>
    <row r="7" spans="1:21" ht="15" customHeight="1" x14ac:dyDescent="0.25">
      <c r="A7" s="45" t="str">
        <f>IF('01-Project Info'!B13&lt;&gt;"",'01-Project Info'!B13,"")</f>
        <v/>
      </c>
      <c r="B7" s="45"/>
      <c r="C7" s="45"/>
      <c r="D7" s="45"/>
      <c r="E7" s="45"/>
      <c r="F7" s="45"/>
      <c r="H7" s="262" t="s">
        <v>208</v>
      </c>
      <c r="J7" s="219" t="s">
        <v>31</v>
      </c>
      <c r="L7" s="45"/>
      <c r="M7" s="45"/>
      <c r="N7" s="45"/>
      <c r="O7" s="45"/>
      <c r="P7" s="44"/>
      <c r="Q7" s="44"/>
      <c r="R7" s="46"/>
      <c r="S7" s="47"/>
      <c r="U7" s="15"/>
    </row>
    <row r="8" spans="1:21" ht="15" customHeight="1" x14ac:dyDescent="0.25">
      <c r="A8" s="45"/>
      <c r="B8" s="45"/>
      <c r="C8" s="45"/>
      <c r="D8" s="45"/>
      <c r="E8" s="144"/>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154</v>
      </c>
      <c r="E10" s="91"/>
      <c r="F10" s="91"/>
      <c r="G10" s="91"/>
      <c r="H10" s="263"/>
      <c r="I10" s="85" t="s">
        <v>169</v>
      </c>
      <c r="J10" s="86" t="s">
        <v>170</v>
      </c>
      <c r="L10" s="331"/>
      <c r="M10" s="331"/>
      <c r="N10" s="331"/>
      <c r="O10" s="331"/>
      <c r="P10" s="331"/>
      <c r="Q10" s="331"/>
      <c r="R10" s="331"/>
      <c r="S10" s="331"/>
      <c r="T10" s="25"/>
      <c r="U10" s="25"/>
    </row>
    <row r="11" spans="1:21" ht="15" customHeight="1" x14ac:dyDescent="0.25">
      <c r="A11" s="99"/>
      <c r="H11" s="264"/>
      <c r="I11" s="102"/>
      <c r="J11" s="100"/>
    </row>
    <row r="12" spans="1:21" ht="15" customHeight="1" x14ac:dyDescent="0.25">
      <c r="A12" s="134" t="str">
        <f>'01-Project Info'!B1</f>
        <v>71-71A Queenscliff Road, Queenscliff</v>
      </c>
      <c r="H12" s="264"/>
      <c r="I12" s="142"/>
      <c r="J12" s="100"/>
    </row>
    <row r="13" spans="1:21" ht="15" customHeight="1" x14ac:dyDescent="0.25">
      <c r="A13" s="99"/>
      <c r="H13" s="264"/>
      <c r="I13" s="82"/>
      <c r="J13" s="83"/>
    </row>
    <row r="14" spans="1:21" ht="15" customHeight="1" x14ac:dyDescent="0.25">
      <c r="A14" s="99" t="str">
        <f>'[1]01-Project Info'!B5 &amp; " design and documentation"</f>
        <v>Kitchen Ventilation design and documentation</v>
      </c>
      <c r="B14" s="7"/>
      <c r="C14" s="7"/>
      <c r="D14" s="7"/>
      <c r="E14" s="7"/>
      <c r="H14" s="264"/>
      <c r="I14" s="82"/>
      <c r="J14" s="83"/>
    </row>
    <row r="15" spans="1:21" ht="15" customHeight="1" x14ac:dyDescent="0.25">
      <c r="A15" s="99"/>
      <c r="B15" t="s">
        <v>221</v>
      </c>
      <c r="G15" t="s">
        <v>78</v>
      </c>
      <c r="H15" s="264" t="s">
        <v>166</v>
      </c>
      <c r="I15" s="82"/>
      <c r="J15" s="83"/>
      <c r="L15" s="99"/>
      <c r="M15" t="s">
        <v>221</v>
      </c>
      <c r="R15" t="s">
        <v>78</v>
      </c>
      <c r="S15" s="100" t="s">
        <v>166</v>
      </c>
    </row>
    <row r="16" spans="1:21" ht="15" customHeight="1" x14ac:dyDescent="0.25">
      <c r="A16" s="99" t="s">
        <v>400</v>
      </c>
      <c r="E16" s="93"/>
      <c r="G16" s="254">
        <v>3000</v>
      </c>
      <c r="H16" s="265" t="s">
        <v>216</v>
      </c>
      <c r="I16" s="257" t="str">
        <f>H16</f>
        <v>Paid</v>
      </c>
      <c r="J16" s="257" t="str">
        <f>I16</f>
        <v>Paid</v>
      </c>
      <c r="L16" s="99" t="s">
        <v>217</v>
      </c>
      <c r="P16" s="93">
        <v>0.3</v>
      </c>
      <c r="R16" s="94">
        <v>13500</v>
      </c>
      <c r="S16" s="95" t="s">
        <v>216</v>
      </c>
    </row>
    <row r="17" spans="1:21" ht="15" customHeight="1" x14ac:dyDescent="0.25">
      <c r="A17" s="99" t="s">
        <v>518</v>
      </c>
      <c r="E17" s="93"/>
      <c r="G17" s="254">
        <v>4000</v>
      </c>
      <c r="H17" s="265">
        <f>G17</f>
        <v>4000</v>
      </c>
      <c r="I17" s="257">
        <f>H17</f>
        <v>4000</v>
      </c>
      <c r="J17" s="257">
        <f>I17*1.1</f>
        <v>4400</v>
      </c>
      <c r="L17" s="99" t="s">
        <v>218</v>
      </c>
      <c r="P17" s="93">
        <v>0.35</v>
      </c>
      <c r="R17" s="94">
        <v>20000</v>
      </c>
      <c r="S17" s="95" t="s">
        <v>216</v>
      </c>
    </row>
    <row r="18" spans="1:21" ht="15" customHeight="1" x14ac:dyDescent="0.25">
      <c r="A18" s="99"/>
      <c r="E18" s="93"/>
      <c r="F18" t="s">
        <v>402</v>
      </c>
      <c r="G18" s="254">
        <f>SUM(G16:G17)</f>
        <v>7000</v>
      </c>
      <c r="H18" s="266"/>
      <c r="I18" s="83"/>
      <c r="J18" s="83"/>
      <c r="L18" s="99" t="s">
        <v>219</v>
      </c>
      <c r="P18" s="93">
        <v>0.3</v>
      </c>
      <c r="R18" s="94">
        <v>13335</v>
      </c>
      <c r="S18" s="95" t="s">
        <v>216</v>
      </c>
    </row>
    <row r="19" spans="1:21" ht="15" customHeight="1" x14ac:dyDescent="0.25">
      <c r="A19" s="99"/>
      <c r="E19" s="93"/>
      <c r="G19" s="255"/>
      <c r="H19" s="265"/>
      <c r="I19" s="82"/>
      <c r="J19" s="83"/>
      <c r="L19" s="99" t="s">
        <v>220</v>
      </c>
      <c r="P19" s="93">
        <v>0.05</v>
      </c>
      <c r="R19" s="94">
        <v>2500</v>
      </c>
      <c r="S19" s="95">
        <v>2500</v>
      </c>
    </row>
    <row r="20" spans="1:21" ht="15" customHeight="1" x14ac:dyDescent="0.25">
      <c r="A20" s="99" t="s">
        <v>403</v>
      </c>
      <c r="E20" s="93"/>
      <c r="G20" s="254">
        <v>3000</v>
      </c>
      <c r="H20" s="265" t="s">
        <v>216</v>
      </c>
      <c r="I20" s="257" t="str">
        <f>H20</f>
        <v>Paid</v>
      </c>
      <c r="J20" s="257" t="str">
        <f>I20</f>
        <v>Paid</v>
      </c>
      <c r="L20" s="99"/>
      <c r="S20" s="100"/>
    </row>
    <row r="21" spans="1:21" ht="15" customHeight="1" x14ac:dyDescent="0.25">
      <c r="A21" s="99" t="s">
        <v>404</v>
      </c>
      <c r="E21" s="93"/>
      <c r="G21" s="254">
        <v>4000</v>
      </c>
      <c r="H21" s="265">
        <f>G21</f>
        <v>4000</v>
      </c>
      <c r="I21" s="257">
        <f>H21</f>
        <v>4000</v>
      </c>
      <c r="J21" s="257">
        <f>I21*1.1</f>
        <v>4400</v>
      </c>
      <c r="L21" s="99"/>
      <c r="S21" s="100"/>
    </row>
    <row r="22" spans="1:21" ht="15" customHeight="1" x14ac:dyDescent="0.25">
      <c r="A22" s="99"/>
      <c r="F22" t="s">
        <v>402</v>
      </c>
      <c r="G22" s="254">
        <f>SUM(G20:G21)</f>
        <v>7000</v>
      </c>
      <c r="H22" s="266"/>
      <c r="I22" s="82"/>
      <c r="J22" s="83"/>
    </row>
    <row r="23" spans="1:21" ht="15" customHeight="1" x14ac:dyDescent="0.25">
      <c r="A23" s="99"/>
      <c r="G23" s="254"/>
      <c r="H23" s="264"/>
      <c r="I23" s="82"/>
      <c r="J23" s="83"/>
      <c r="L23" s="99"/>
      <c r="S23" s="100"/>
    </row>
    <row r="24" spans="1:21" ht="15" customHeight="1" x14ac:dyDescent="0.25">
      <c r="A24" s="99" t="s">
        <v>405</v>
      </c>
      <c r="E24" s="93"/>
      <c r="G24" s="254">
        <v>3000</v>
      </c>
      <c r="H24" s="265" t="s">
        <v>216</v>
      </c>
      <c r="I24" s="257" t="str">
        <f>H24</f>
        <v>Paid</v>
      </c>
      <c r="J24" s="257" t="str">
        <f>I24</f>
        <v>Paid</v>
      </c>
      <c r="L24" s="99" t="s">
        <v>165</v>
      </c>
      <c r="P24" s="93"/>
      <c r="R24" s="94" t="s">
        <v>78</v>
      </c>
      <c r="S24" s="95" t="s">
        <v>166</v>
      </c>
      <c r="T24" s="101"/>
      <c r="U24" s="55"/>
    </row>
    <row r="25" spans="1:21" ht="15" customHeight="1" x14ac:dyDescent="0.25">
      <c r="A25" s="99" t="s">
        <v>406</v>
      </c>
      <c r="E25" s="93"/>
      <c r="G25" s="254">
        <v>4000</v>
      </c>
      <c r="H25" s="265">
        <f>G25</f>
        <v>4000</v>
      </c>
      <c r="I25" s="257">
        <f>H25</f>
        <v>4000</v>
      </c>
      <c r="J25" s="257">
        <f>I25*1.1</f>
        <v>4400</v>
      </c>
      <c r="L25" s="99" t="s">
        <v>167</v>
      </c>
      <c r="P25" s="93"/>
      <c r="R25" s="94">
        <v>4000</v>
      </c>
      <c r="S25" s="95">
        <f>R25</f>
        <v>4000</v>
      </c>
      <c r="T25" s="82">
        <f>S25</f>
        <v>4000</v>
      </c>
      <c r="U25" s="83">
        <f>T25*1.1</f>
        <v>4400</v>
      </c>
    </row>
    <row r="26" spans="1:21" ht="15" customHeight="1" x14ac:dyDescent="0.25">
      <c r="A26" s="99"/>
      <c r="F26" t="s">
        <v>402</v>
      </c>
      <c r="G26" s="254">
        <f>SUM(G24:G25)</f>
        <v>7000</v>
      </c>
      <c r="H26" s="266"/>
      <c r="I26" s="82"/>
      <c r="J26" s="83"/>
      <c r="L26" s="99" t="s">
        <v>168</v>
      </c>
      <c r="P26" s="93"/>
      <c r="R26" s="94">
        <v>3800</v>
      </c>
      <c r="S26" s="95"/>
      <c r="T26" s="82"/>
      <c r="U26" s="83"/>
    </row>
    <row r="27" spans="1:21" ht="15" customHeight="1" x14ac:dyDescent="0.25">
      <c r="A27" s="99"/>
      <c r="E27" s="93"/>
      <c r="G27" s="254"/>
      <c r="H27" s="265"/>
      <c r="I27" s="82"/>
      <c r="J27" s="83"/>
      <c r="L27" s="99"/>
      <c r="P27" s="93"/>
      <c r="R27" s="94"/>
      <c r="S27" s="95"/>
      <c r="T27" s="53"/>
      <c r="U27" s="53"/>
    </row>
    <row r="28" spans="1:21" ht="15" customHeight="1" x14ac:dyDescent="0.25">
      <c r="A28" s="99" t="s">
        <v>407</v>
      </c>
      <c r="E28" s="93"/>
      <c r="G28" s="254">
        <v>2500</v>
      </c>
      <c r="H28" s="265" t="s">
        <v>216</v>
      </c>
      <c r="I28" s="257" t="str">
        <f>H28</f>
        <v>Paid</v>
      </c>
      <c r="J28" s="257" t="str">
        <f>I28</f>
        <v>Paid</v>
      </c>
      <c r="L28" s="99"/>
      <c r="S28" s="100"/>
    </row>
    <row r="29" spans="1:21" ht="15" customHeight="1" x14ac:dyDescent="0.25">
      <c r="A29" s="99" t="s">
        <v>408</v>
      </c>
      <c r="E29" s="93"/>
      <c r="G29" s="254">
        <v>3500</v>
      </c>
      <c r="H29" s="265">
        <f>G29</f>
        <v>3500</v>
      </c>
      <c r="I29" s="257">
        <f>H29</f>
        <v>3500</v>
      </c>
      <c r="J29" s="257">
        <f>I29*1.1</f>
        <v>3850.0000000000005</v>
      </c>
      <c r="L29" s="54"/>
      <c r="M29" s="54"/>
      <c r="N29" s="54"/>
    </row>
    <row r="30" spans="1:21" ht="15" customHeight="1" x14ac:dyDescent="0.25">
      <c r="A30" s="99"/>
      <c r="F30" t="s">
        <v>402</v>
      </c>
      <c r="G30" s="254">
        <f>SUM(G28:G29)</f>
        <v>6000</v>
      </c>
      <c r="H30" s="266"/>
      <c r="I30" s="82"/>
      <c r="J30" s="83"/>
      <c r="S30" s="25"/>
      <c r="T30" s="53"/>
      <c r="U30" s="53"/>
    </row>
    <row r="31" spans="1:21" ht="15" customHeight="1" x14ac:dyDescent="0.25">
      <c r="A31" s="99"/>
      <c r="G31" s="255"/>
      <c r="H31" s="264"/>
      <c r="I31" s="82"/>
      <c r="J31" s="83"/>
      <c r="L31" s="54"/>
      <c r="M31" s="54"/>
      <c r="N31" s="54"/>
    </row>
    <row r="32" spans="1:21" ht="15" customHeight="1" x14ac:dyDescent="0.25">
      <c r="A32" s="49" t="s">
        <v>519</v>
      </c>
      <c r="B32" s="50"/>
      <c r="C32" s="50"/>
      <c r="D32" s="50"/>
      <c r="E32" s="50"/>
      <c r="F32" s="50"/>
      <c r="G32" s="256">
        <v>6000</v>
      </c>
      <c r="H32" s="265" t="s">
        <v>216</v>
      </c>
      <c r="I32" s="257" t="str">
        <f>H32</f>
        <v>Paid</v>
      </c>
      <c r="J32" s="257" t="str">
        <f>I32</f>
        <v>Paid</v>
      </c>
      <c r="S32" s="25"/>
      <c r="T32" s="53"/>
      <c r="U32" s="53"/>
    </row>
    <row r="33" spans="1:21" ht="15" customHeight="1" x14ac:dyDescent="0.25">
      <c r="H33" s="267" t="s">
        <v>145</v>
      </c>
      <c r="I33" s="84">
        <f>SUM(I11:I32)</f>
        <v>15500</v>
      </c>
      <c r="J33" s="84">
        <f>SUM(J11:J32)</f>
        <v>17050</v>
      </c>
      <c r="L33" s="54"/>
      <c r="M33" s="54"/>
      <c r="N33" s="54"/>
    </row>
    <row r="34" spans="1:21" ht="15" customHeight="1" x14ac:dyDescent="0.25">
      <c r="H34" s="268"/>
      <c r="I34" s="88"/>
      <c r="J34" s="88"/>
      <c r="S34" s="25"/>
      <c r="T34" s="53"/>
      <c r="U34" s="53"/>
    </row>
    <row r="35" spans="1:21" ht="15" customHeight="1" x14ac:dyDescent="0.25">
      <c r="H35" s="268"/>
      <c r="I35" s="88"/>
      <c r="J35" s="88"/>
      <c r="S35" s="25"/>
      <c r="T35" s="53"/>
      <c r="U35" s="53"/>
    </row>
    <row r="36" spans="1:21" ht="15" customHeight="1" x14ac:dyDescent="0.25">
      <c r="H36" s="269"/>
      <c r="I36" s="53"/>
      <c r="J36" s="53"/>
      <c r="S36" s="25"/>
      <c r="T36" s="53"/>
      <c r="U36" s="53"/>
    </row>
    <row r="37" spans="1:21" ht="15" customHeight="1" x14ac:dyDescent="0.25">
      <c r="B37" s="54"/>
      <c r="C37" s="54"/>
      <c r="L37" s="54"/>
      <c r="M37" s="54"/>
      <c r="N37" s="54"/>
    </row>
    <row r="38" spans="1:21" ht="15" customHeight="1" x14ac:dyDescent="0.25">
      <c r="A38" s="54" t="s">
        <v>155</v>
      </c>
      <c r="B38" s="52"/>
      <c r="C38" s="52"/>
      <c r="L38" s="52"/>
      <c r="M38" s="52"/>
      <c r="N38" s="52"/>
    </row>
    <row r="39" spans="1:21" ht="15" customHeight="1" x14ac:dyDescent="0.25">
      <c r="A39" s="55" t="s">
        <v>156</v>
      </c>
      <c r="B39" s="55" t="s">
        <v>157</v>
      </c>
      <c r="C39" s="56"/>
      <c r="H39" s="258" t="s">
        <v>214</v>
      </c>
      <c r="L39" s="55"/>
      <c r="M39" s="55"/>
      <c r="N39" s="56"/>
    </row>
    <row r="40" spans="1:21" ht="15" customHeight="1" x14ac:dyDescent="0.25">
      <c r="A40" s="55" t="s">
        <v>158</v>
      </c>
      <c r="B40" s="55" t="s">
        <v>159</v>
      </c>
      <c r="C40" s="55"/>
      <c r="G40" s="57"/>
      <c r="H40" s="270" t="s">
        <v>231</v>
      </c>
      <c r="L40" s="55"/>
      <c r="M40" s="55"/>
      <c r="N40" s="55"/>
      <c r="R40" s="57"/>
    </row>
    <row r="41" spans="1:21" ht="15" customHeight="1" x14ac:dyDescent="0.25">
      <c r="A41" s="55" t="s">
        <v>160</v>
      </c>
      <c r="B41" s="80" t="s">
        <v>161</v>
      </c>
      <c r="C41" s="55"/>
      <c r="H41" s="271"/>
      <c r="L41" s="55"/>
      <c r="M41" s="58"/>
      <c r="N41" s="55"/>
      <c r="R41" s="55"/>
    </row>
    <row r="42" spans="1:21" ht="15" customHeight="1" x14ac:dyDescent="0.25">
      <c r="A42" s="55" t="s">
        <v>162</v>
      </c>
      <c r="B42" s="59" t="s">
        <v>163</v>
      </c>
      <c r="C42" s="55"/>
      <c r="H42" s="272" t="s">
        <v>388</v>
      </c>
      <c r="I42" s="200" t="str">
        <f ca="1">IF('01-Project Info'!$B$4&lt;&gt;"",'01-Project Info'!$B$4,"")</f>
        <v>106126</v>
      </c>
      <c r="L42" s="55"/>
      <c r="M42" s="59"/>
      <c r="N42" s="55"/>
    </row>
    <row r="43" spans="1:21" x14ac:dyDescent="0.25">
      <c r="C43" s="52" t="s">
        <v>378</v>
      </c>
      <c r="D43" t="str">
        <f>IF('01-Project Info'!$B$5&lt;&gt;"",'01-Project Info'!$B$5,"")</f>
        <v>School</v>
      </c>
    </row>
    <row r="44" spans="1:21" x14ac:dyDescent="0.25">
      <c r="C44" s="3" t="s">
        <v>459</v>
      </c>
      <c r="D44" t="str">
        <f>IF('01-Project Info'!$B$6&lt;&gt;"",'01-Project Info'!B6,"") &amp; IF('01-Project Info'!$B$7&lt;&gt;"",", "&amp;'01-Project Info'!B7,"") &amp; IF('01-Project Info'!$B$8&lt;&gt;"",", "&amp;'01-Project Info'!B$8,"") &amp; IF('01-Project Info'!$B$9&lt;&gt;"",", "&amp;'01-Project Info'!B$9,"")</f>
        <v>Mechanical Service, Electrical Service, Hydraulic Service, Fire Service</v>
      </c>
    </row>
    <row r="45" spans="1:21" x14ac:dyDescent="0.25">
      <c r="C45" s="52" t="s">
        <v>460</v>
      </c>
      <c r="D45" t="str">
        <f>IF('01-Project Info'!$B$17&lt;&gt;"",'01-Project Info'!$B$17,"")</f>
        <v/>
      </c>
    </row>
    <row r="46" spans="1:21" x14ac:dyDescent="0.25">
      <c r="C46" s="3"/>
      <c r="D46" t="str">
        <f>IF('01-Project Info'!$B$8&lt;&gt;"",'01-Project Info'!$B$8,"")</f>
        <v>Hydraulic Service</v>
      </c>
    </row>
    <row r="47" spans="1:21" x14ac:dyDescent="0.25">
      <c r="C47" s="3"/>
      <c r="D47" t="str">
        <f>IF('01-Project Info'!$B$9&lt;&gt;"",'01-Project Info'!$B$9,"")</f>
        <v>Fire Service</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E9882A-5547-4EA3-AD99-5F741C17BFA2}">
  <dimension ref="A1:U47"/>
  <sheetViews>
    <sheetView view="pageBreakPreview" zoomScaleNormal="100" zoomScaleSheetLayoutView="100" zoomScalePageLayoutView="85" workbookViewId="0">
      <selection activeCell="H13" sqref="H13"/>
    </sheetView>
  </sheetViews>
  <sheetFormatPr defaultRowHeight="15" x14ac:dyDescent="0.25"/>
  <cols>
    <col min="1" max="6" width="7.140625" customWidth="1"/>
    <col min="7"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164</v>
      </c>
      <c r="G2" s="30"/>
      <c r="H2" s="30"/>
      <c r="I2" s="30"/>
      <c r="M2" s="330"/>
      <c r="N2" s="330"/>
      <c r="O2" s="330"/>
      <c r="P2" s="330"/>
      <c r="Q2" s="330"/>
      <c r="R2" s="330"/>
      <c r="S2" s="330"/>
      <c r="T2" s="330"/>
    </row>
    <row r="3" spans="1:21" ht="15" customHeight="1" x14ac:dyDescent="0.25">
      <c r="H3" s="248"/>
      <c r="I3" s="145"/>
    </row>
    <row r="4" spans="1:21" ht="15" customHeight="1" x14ac:dyDescent="0.25">
      <c r="A4" s="44" t="s">
        <v>153</v>
      </c>
      <c r="D4" s="45"/>
      <c r="E4" s="45"/>
      <c r="F4" s="45"/>
      <c r="H4" s="46" t="s">
        <v>63</v>
      </c>
      <c r="J4" s="332"/>
      <c r="K4" s="203"/>
      <c r="L4" s="44"/>
      <c r="M4" s="45"/>
      <c r="N4" s="45"/>
      <c r="O4" s="45"/>
      <c r="P4" s="45"/>
      <c r="Q4" s="45"/>
      <c r="S4" s="46"/>
      <c r="T4" s="294"/>
      <c r="U4" s="294"/>
    </row>
    <row r="5" spans="1:21" ht="15" customHeight="1" x14ac:dyDescent="0.25">
      <c r="A5" s="45" t="str">
        <f>IF('01-Project Info'!B11&lt;&gt;"",'01-Project Info'!B11,"")</f>
        <v>Xiguo Du</v>
      </c>
      <c r="D5" s="45"/>
      <c r="E5" s="45"/>
      <c r="F5" s="45"/>
      <c r="H5" s="46" t="s">
        <v>209</v>
      </c>
      <c r="J5" s="219" t="str" cm="1">
        <f t="array" aca="1" ref="J5" ca="1">MID(CELL("filename",A1),FIND("]",CELL("filename",A1))+1,255)</f>
        <v>INV 3xxxxx</v>
      </c>
      <c r="K5" s="17"/>
      <c r="L5" s="44"/>
      <c r="M5" s="45"/>
      <c r="N5" s="45"/>
      <c r="O5" s="45"/>
      <c r="P5" s="45"/>
      <c r="Q5" s="45"/>
      <c r="S5" s="46"/>
      <c r="T5" s="48"/>
      <c r="U5" s="15"/>
    </row>
    <row r="6" spans="1:21" ht="15" customHeight="1" x14ac:dyDescent="0.25">
      <c r="A6" s="45" t="str">
        <f>IF('01-Project Info'!B12&lt;&gt;"",'01-Project Info'!B12,"")</f>
        <v>LVQC Pty Ltd</v>
      </c>
      <c r="D6" s="45"/>
      <c r="E6" s="45"/>
      <c r="F6" s="45"/>
      <c r="H6" s="200" t="s">
        <v>215</v>
      </c>
      <c r="I6" s="98"/>
      <c r="J6" s="98"/>
      <c r="K6" s="98"/>
      <c r="L6" s="45"/>
      <c r="M6" s="45"/>
      <c r="N6" s="45"/>
      <c r="O6" s="45"/>
      <c r="P6" s="44"/>
      <c r="Q6" s="44"/>
      <c r="R6" s="46"/>
      <c r="S6" s="47"/>
      <c r="U6" s="15"/>
    </row>
    <row r="7" spans="1:21" ht="15" customHeight="1" x14ac:dyDescent="0.25">
      <c r="A7" s="45" t="str">
        <f>IF('01-Project Info'!B13&lt;&gt;"",'01-Project Info'!B13,"")</f>
        <v/>
      </c>
      <c r="B7" s="45"/>
      <c r="C7" s="45"/>
      <c r="D7" s="45"/>
      <c r="E7" s="45"/>
      <c r="F7" s="45"/>
      <c r="H7" s="4" t="s">
        <v>208</v>
      </c>
      <c r="J7" s="219" t="s">
        <v>31</v>
      </c>
      <c r="L7" s="45"/>
      <c r="M7" s="45"/>
      <c r="N7" s="45"/>
      <c r="O7" s="45"/>
      <c r="P7" s="44"/>
      <c r="Q7" s="44"/>
      <c r="R7" s="46"/>
      <c r="S7" s="47"/>
      <c r="U7" s="15"/>
    </row>
    <row r="8" spans="1:21" ht="15" customHeight="1" x14ac:dyDescent="0.25">
      <c r="A8" s="45" t="str">
        <f>IF('01-Project Info'!B14&lt;&gt;"","ABN:" &amp; '01-Project Info'!B14,"")</f>
        <v>ABN:486 119 13</v>
      </c>
      <c r="B8" s="45"/>
      <c r="C8" s="45"/>
      <c r="D8" s="45"/>
      <c r="E8" s="144"/>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154</v>
      </c>
      <c r="E10" s="91"/>
      <c r="F10" s="91"/>
      <c r="G10" s="91"/>
      <c r="H10" s="92"/>
      <c r="I10" s="85" t="s">
        <v>169</v>
      </c>
      <c r="J10" s="86" t="s">
        <v>170</v>
      </c>
      <c r="L10" s="331"/>
      <c r="M10" s="331"/>
      <c r="N10" s="331"/>
      <c r="O10" s="331"/>
      <c r="P10" s="331"/>
      <c r="Q10" s="331"/>
      <c r="R10" s="331"/>
      <c r="S10" s="331"/>
      <c r="T10" s="25"/>
      <c r="U10" s="25"/>
    </row>
    <row r="11" spans="1:21" ht="15" customHeight="1" x14ac:dyDescent="0.25">
      <c r="A11" s="99"/>
      <c r="H11" s="100"/>
      <c r="I11" s="102"/>
      <c r="J11" s="100"/>
    </row>
    <row r="12" spans="1:21" ht="15" customHeight="1" x14ac:dyDescent="0.25">
      <c r="A12" s="134" t="str">
        <f>'01-Project Info'!B1</f>
        <v>71-71A Queenscliff Road, Queenscliff</v>
      </c>
      <c r="H12" s="100"/>
      <c r="I12" s="142"/>
      <c r="J12" s="100"/>
    </row>
    <row r="13" spans="1:21" ht="15" customHeight="1" x14ac:dyDescent="0.25">
      <c r="A13" s="99"/>
      <c r="H13" s="100"/>
      <c r="I13" s="82"/>
      <c r="J13" s="83"/>
    </row>
    <row r="14" spans="1:21" ht="15" customHeight="1" x14ac:dyDescent="0.25">
      <c r="A14" s="99" t="str">
        <f>'01-Project Info'!B6 &amp; " design and documentation"</f>
        <v>Mechanical Service design and documentation</v>
      </c>
      <c r="B14" s="7"/>
      <c r="C14" s="7"/>
      <c r="D14" s="7"/>
      <c r="E14" s="7"/>
      <c r="H14" s="100"/>
      <c r="I14" s="82"/>
      <c r="J14" s="83"/>
    </row>
    <row r="15" spans="1:21" ht="15" customHeight="1" x14ac:dyDescent="0.25">
      <c r="A15" s="99"/>
      <c r="B15" t="s">
        <v>221</v>
      </c>
      <c r="G15" s="1" t="s">
        <v>78</v>
      </c>
      <c r="H15" s="246" t="s">
        <v>166</v>
      </c>
      <c r="I15" s="82"/>
      <c r="J15" s="83"/>
      <c r="L15" s="99"/>
      <c r="M15" t="s">
        <v>221</v>
      </c>
      <c r="R15" t="s">
        <v>78</v>
      </c>
      <c r="S15" s="100" t="s">
        <v>166</v>
      </c>
    </row>
    <row r="16" spans="1:21" ht="15" customHeight="1" x14ac:dyDescent="0.25">
      <c r="A16" s="99" t="s">
        <v>520</v>
      </c>
      <c r="E16" s="93"/>
      <c r="G16" s="94">
        <v>4500</v>
      </c>
      <c r="H16" s="253">
        <f>G16</f>
        <v>4500</v>
      </c>
      <c r="I16" s="82">
        <f>H16</f>
        <v>4500</v>
      </c>
      <c r="J16" s="83">
        <f>I16*1.1</f>
        <v>4950</v>
      </c>
      <c r="L16" s="99" t="s">
        <v>217</v>
      </c>
      <c r="P16" s="93">
        <v>0.3</v>
      </c>
      <c r="R16" s="94">
        <v>13500</v>
      </c>
      <c r="S16" s="95" t="s">
        <v>216</v>
      </c>
    </row>
    <row r="17" spans="1:21" ht="15" customHeight="1" x14ac:dyDescent="0.25">
      <c r="A17" s="99" t="s">
        <v>527</v>
      </c>
      <c r="E17" s="93"/>
      <c r="G17" s="94">
        <v>4500</v>
      </c>
      <c r="H17" s="253"/>
      <c r="I17" s="82"/>
      <c r="J17" s="83"/>
      <c r="L17" s="99" t="s">
        <v>218</v>
      </c>
      <c r="P17" s="93">
        <v>0.35</v>
      </c>
      <c r="R17" s="94">
        <v>20000</v>
      </c>
      <c r="S17" s="95" t="s">
        <v>216</v>
      </c>
    </row>
    <row r="18" spans="1:21" ht="15" customHeight="1" x14ac:dyDescent="0.25">
      <c r="A18" s="99"/>
      <c r="E18" s="93"/>
      <c r="F18" t="s">
        <v>402</v>
      </c>
      <c r="G18" s="94">
        <v>9000</v>
      </c>
      <c r="H18" s="223"/>
      <c r="I18" s="82"/>
      <c r="J18" s="83"/>
      <c r="L18" s="99" t="s">
        <v>219</v>
      </c>
      <c r="P18" s="93">
        <v>0.3</v>
      </c>
      <c r="R18" s="94">
        <v>13335</v>
      </c>
      <c r="S18" s="95" t="s">
        <v>216</v>
      </c>
    </row>
    <row r="19" spans="1:21" ht="15" customHeight="1" x14ac:dyDescent="0.25">
      <c r="A19" s="99"/>
      <c r="E19" s="93"/>
      <c r="H19" s="95"/>
      <c r="I19" s="82"/>
      <c r="J19" s="83"/>
      <c r="L19" s="99" t="s">
        <v>220</v>
      </c>
      <c r="P19" s="93">
        <v>0.05</v>
      </c>
      <c r="R19" s="94">
        <v>2500</v>
      </c>
      <c r="S19" s="95">
        <v>2500</v>
      </c>
    </row>
    <row r="20" spans="1:21" ht="15" customHeight="1" x14ac:dyDescent="0.25">
      <c r="A20" s="99" t="s">
        <v>521</v>
      </c>
      <c r="E20" s="93"/>
      <c r="G20" s="94">
        <v>4500</v>
      </c>
      <c r="H20" s="253">
        <f>G20</f>
        <v>4500</v>
      </c>
      <c r="I20" s="82">
        <f>H20</f>
        <v>4500</v>
      </c>
      <c r="J20" s="83">
        <f>I20*1.1</f>
        <v>4950</v>
      </c>
      <c r="L20" s="99"/>
      <c r="S20" s="100"/>
    </row>
    <row r="21" spans="1:21" ht="15" customHeight="1" x14ac:dyDescent="0.25">
      <c r="A21" s="99" t="s">
        <v>526</v>
      </c>
      <c r="E21" s="93"/>
      <c r="G21" s="94">
        <v>4500</v>
      </c>
      <c r="H21" s="253"/>
      <c r="I21" s="82"/>
      <c r="J21" s="83"/>
      <c r="L21" s="99"/>
      <c r="S21" s="100"/>
    </row>
    <row r="22" spans="1:21" ht="15" customHeight="1" x14ac:dyDescent="0.25">
      <c r="A22" s="99"/>
      <c r="F22" t="s">
        <v>402</v>
      </c>
      <c r="G22" s="94">
        <v>9000</v>
      </c>
      <c r="H22" s="223"/>
      <c r="I22" s="82"/>
      <c r="J22" s="83"/>
    </row>
    <row r="23" spans="1:21" ht="15" customHeight="1" x14ac:dyDescent="0.25">
      <c r="A23" s="99"/>
      <c r="G23" s="94"/>
      <c r="H23" s="100"/>
      <c r="I23" s="82"/>
      <c r="J23" s="83"/>
      <c r="L23" s="99"/>
      <c r="S23" s="100"/>
    </row>
    <row r="24" spans="1:21" ht="15" customHeight="1" x14ac:dyDescent="0.25">
      <c r="A24" s="99" t="s">
        <v>522</v>
      </c>
      <c r="E24" s="93"/>
      <c r="G24" s="94">
        <v>4500</v>
      </c>
      <c r="H24" s="253">
        <f>G24</f>
        <v>4500</v>
      </c>
      <c r="I24" s="82">
        <f>H24</f>
        <v>4500</v>
      </c>
      <c r="J24" s="83">
        <f>I24*1.1</f>
        <v>4950</v>
      </c>
      <c r="L24" s="99" t="s">
        <v>165</v>
      </c>
      <c r="P24" s="93"/>
      <c r="R24" s="94" t="s">
        <v>78</v>
      </c>
      <c r="S24" s="95" t="s">
        <v>166</v>
      </c>
      <c r="T24" s="101"/>
      <c r="U24" s="55"/>
    </row>
    <row r="25" spans="1:21" ht="15" customHeight="1" x14ac:dyDescent="0.25">
      <c r="A25" s="99" t="s">
        <v>525</v>
      </c>
      <c r="E25" s="93"/>
      <c r="G25" s="94">
        <v>4500</v>
      </c>
      <c r="H25" s="253"/>
      <c r="I25" s="82"/>
      <c r="J25" s="83"/>
      <c r="L25" s="99" t="s">
        <v>167</v>
      </c>
      <c r="P25" s="93"/>
      <c r="R25" s="94">
        <v>4000</v>
      </c>
      <c r="S25" s="95">
        <f>R25</f>
        <v>4000</v>
      </c>
      <c r="T25" s="82">
        <f>S25</f>
        <v>4000</v>
      </c>
      <c r="U25" s="83">
        <f>T25*1.1</f>
        <v>4400</v>
      </c>
    </row>
    <row r="26" spans="1:21" ht="15" customHeight="1" x14ac:dyDescent="0.25">
      <c r="A26" s="99"/>
      <c r="F26" t="s">
        <v>402</v>
      </c>
      <c r="G26" s="94">
        <f>SUM(G24:G25)</f>
        <v>9000</v>
      </c>
      <c r="H26" s="223"/>
      <c r="I26" s="82"/>
      <c r="J26" s="83"/>
      <c r="L26" s="99" t="s">
        <v>168</v>
      </c>
      <c r="P26" s="93"/>
      <c r="R26" s="94">
        <v>3800</v>
      </c>
      <c r="S26" s="95"/>
      <c r="T26" s="82"/>
      <c r="U26" s="83"/>
    </row>
    <row r="27" spans="1:21" ht="15" customHeight="1" x14ac:dyDescent="0.25">
      <c r="A27" s="99"/>
      <c r="E27" s="93"/>
      <c r="G27" s="94"/>
      <c r="H27" s="95"/>
      <c r="I27" s="82"/>
      <c r="J27" s="83"/>
      <c r="L27" s="99"/>
      <c r="P27" s="93"/>
      <c r="R27" s="94"/>
      <c r="S27" s="95"/>
      <c r="T27" s="53"/>
      <c r="U27" s="53"/>
    </row>
    <row r="28" spans="1:21" ht="15" customHeight="1" x14ac:dyDescent="0.25">
      <c r="A28" s="99" t="s">
        <v>523</v>
      </c>
      <c r="E28" s="93"/>
      <c r="G28" s="94">
        <v>4500</v>
      </c>
      <c r="H28" s="253">
        <f>G28</f>
        <v>4500</v>
      </c>
      <c r="I28" s="82">
        <f>H28</f>
        <v>4500</v>
      </c>
      <c r="J28" s="83">
        <f>I28*1.1</f>
        <v>4950</v>
      </c>
      <c r="L28" s="99"/>
      <c r="S28" s="100"/>
    </row>
    <row r="29" spans="1:21" ht="15" customHeight="1" x14ac:dyDescent="0.25">
      <c r="A29" s="99" t="s">
        <v>524</v>
      </c>
      <c r="E29" s="93"/>
      <c r="G29" s="94">
        <v>4500</v>
      </c>
      <c r="H29" s="253"/>
      <c r="I29" s="82"/>
      <c r="J29" s="83"/>
      <c r="L29" s="99"/>
      <c r="S29" s="100"/>
      <c r="T29" s="53"/>
      <c r="U29" s="53"/>
    </row>
    <row r="30" spans="1:21" ht="15" customHeight="1" x14ac:dyDescent="0.25">
      <c r="A30" s="99"/>
      <c r="F30" t="s">
        <v>402</v>
      </c>
      <c r="G30" s="94">
        <f>SUM(G28:G29)</f>
        <v>9000</v>
      </c>
      <c r="H30" s="223"/>
      <c r="I30" s="82"/>
      <c r="J30" s="83"/>
      <c r="L30" s="54"/>
      <c r="M30" s="54"/>
      <c r="N30" s="54"/>
    </row>
    <row r="31" spans="1:21" ht="15" customHeight="1" x14ac:dyDescent="0.25">
      <c r="A31" s="99"/>
      <c r="H31" s="100"/>
      <c r="I31" s="82"/>
      <c r="J31" s="83"/>
      <c r="S31" s="25"/>
      <c r="T31" s="53"/>
      <c r="U31" s="53"/>
    </row>
    <row r="32" spans="1:21" ht="15" customHeight="1" x14ac:dyDescent="0.25">
      <c r="A32" s="49"/>
      <c r="B32" s="50"/>
      <c r="C32" s="50"/>
      <c r="D32" s="50"/>
      <c r="E32" s="50"/>
      <c r="F32" s="50"/>
      <c r="G32" s="50"/>
      <c r="H32" s="95"/>
      <c r="I32" s="95"/>
      <c r="J32" s="95"/>
      <c r="S32" s="25"/>
      <c r="T32" s="53"/>
      <c r="U32" s="53"/>
    </row>
    <row r="33" spans="1:21" ht="15" customHeight="1" x14ac:dyDescent="0.25">
      <c r="H33" s="81" t="s">
        <v>145</v>
      </c>
      <c r="I33" s="84">
        <f>SUM(I11:I32)</f>
        <v>18000</v>
      </c>
      <c r="J33" s="84">
        <f>SUM(J11:J32)</f>
        <v>19800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155</v>
      </c>
      <c r="B38" s="52"/>
      <c r="C38" s="52"/>
      <c r="L38" s="52"/>
      <c r="M38" s="52"/>
      <c r="N38" s="52"/>
    </row>
    <row r="39" spans="1:21" ht="15" customHeight="1" x14ac:dyDescent="0.25">
      <c r="A39" s="55" t="s">
        <v>156</v>
      </c>
      <c r="B39" s="55" t="s">
        <v>157</v>
      </c>
      <c r="C39" s="56"/>
      <c r="H39" t="s">
        <v>214</v>
      </c>
      <c r="L39" s="55"/>
      <c r="M39" s="55"/>
      <c r="N39" s="56"/>
    </row>
    <row r="40" spans="1:21" ht="15" customHeight="1" x14ac:dyDescent="0.25">
      <c r="A40" s="55" t="s">
        <v>158</v>
      </c>
      <c r="B40" s="55" t="s">
        <v>159</v>
      </c>
      <c r="C40" s="55"/>
      <c r="G40" s="57"/>
      <c r="H40" s="17" t="s">
        <v>231</v>
      </c>
      <c r="L40" s="55"/>
      <c r="M40" s="55"/>
      <c r="N40" s="55"/>
      <c r="R40" s="57"/>
    </row>
    <row r="41" spans="1:21" ht="15" customHeight="1" x14ac:dyDescent="0.25">
      <c r="A41" s="55" t="s">
        <v>160</v>
      </c>
      <c r="B41" s="80" t="s">
        <v>161</v>
      </c>
      <c r="C41" s="55"/>
      <c r="H41" s="55"/>
      <c r="L41" s="55"/>
      <c r="M41" s="58"/>
      <c r="N41" s="55"/>
      <c r="R41" s="55"/>
    </row>
    <row r="42" spans="1:21" ht="15" customHeight="1" x14ac:dyDescent="0.25">
      <c r="A42" s="55" t="s">
        <v>162</v>
      </c>
      <c r="B42" s="59" t="s">
        <v>163</v>
      </c>
      <c r="C42" s="55"/>
      <c r="H42" s="15" t="s">
        <v>379</v>
      </c>
      <c r="I42" s="221" t="str" cm="1">
        <f t="array" aca="1" ref="I42" ca="1">MID(CELL("filename",A1),FIND("]",CELL("filename",A1))+1,255)</f>
        <v>INV 3xxxxx</v>
      </c>
      <c r="L42" s="55"/>
      <c r="M42" s="59"/>
      <c r="N42" s="55"/>
    </row>
    <row r="43" spans="1:21" x14ac:dyDescent="0.25">
      <c r="A43" s="55"/>
      <c r="C43" s="52" t="s">
        <v>378</v>
      </c>
      <c r="D43" t="str">
        <f>IF('01-Project Info'!$B$5&lt;&gt;"",'01-Project Info'!$B$5,"")</f>
        <v>School</v>
      </c>
    </row>
    <row r="44" spans="1:21" x14ac:dyDescent="0.25">
      <c r="C44" s="3" t="s">
        <v>459</v>
      </c>
      <c r="D44" t="str">
        <f>IF('01-Project Info'!$B$6&lt;&gt;"",'01-Project Info'!B6,"") &amp; IF('01-Project Info'!$B$7&lt;&gt;"",", "&amp;'01-Project Info'!B7,"") &amp; IF('01-Project Info'!$B$8&lt;&gt;"",", "&amp;'01-Project Info'!B$8,"") &amp; IF('01-Project Info'!$B$9&lt;&gt;"",", "&amp;'01-Project Info'!B$9,"") &amp; IF('01-Project Info'!$B$10&lt;&gt;"",", "&amp;'01-Project Info'!B$10,"")</f>
        <v>Mechanical Service, Electrical Service, Hydraulic Service, Fire Service</v>
      </c>
    </row>
    <row r="45" spans="1:21" x14ac:dyDescent="0.25">
      <c r="C45" s="52" t="s">
        <v>460</v>
      </c>
      <c r="D45" t="str">
        <f>IF('01-Project Info'!$B$17&lt;&gt;"",'01-Project Info'!$B$17,"")</f>
        <v/>
      </c>
    </row>
    <row r="46" spans="1:21" x14ac:dyDescent="0.25">
      <c r="C46" s="3"/>
    </row>
    <row r="47" spans="1:21" x14ac:dyDescent="0.25">
      <c r="C47" s="3"/>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BBC41-122E-48B8-A13E-CDF03B442232}">
  <dimension ref="A1:U47"/>
  <sheetViews>
    <sheetView view="pageBreakPreview" topLeftCell="A10" zoomScaleNormal="100" zoomScaleSheetLayoutView="100" zoomScalePageLayoutView="85" workbookViewId="0">
      <selection activeCell="L32" sqref="L32"/>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164</v>
      </c>
      <c r="G2" s="30"/>
      <c r="H2" s="30"/>
      <c r="I2" s="30"/>
      <c r="M2" s="330"/>
      <c r="N2" s="330"/>
      <c r="O2" s="330"/>
      <c r="P2" s="330"/>
      <c r="Q2" s="330"/>
      <c r="R2" s="330"/>
      <c r="S2" s="330"/>
      <c r="T2" s="330"/>
    </row>
    <row r="3" spans="1:21" ht="15" customHeight="1" x14ac:dyDescent="0.25">
      <c r="I3" s="145" t="s">
        <v>337</v>
      </c>
    </row>
    <row r="4" spans="1:21" ht="15" customHeight="1" x14ac:dyDescent="0.25">
      <c r="A4" s="44" t="s">
        <v>153</v>
      </c>
      <c r="D4" s="45"/>
      <c r="E4" s="45"/>
      <c r="F4" s="45"/>
      <c r="H4" s="46" t="s">
        <v>63</v>
      </c>
      <c r="J4" s="220" t="s">
        <v>336</v>
      </c>
      <c r="L4" s="44"/>
      <c r="M4" s="45"/>
      <c r="N4" s="45"/>
      <c r="O4" s="45"/>
      <c r="P4" s="45"/>
      <c r="Q4" s="45"/>
      <c r="S4" s="46"/>
      <c r="T4" s="294"/>
      <c r="U4" s="294"/>
    </row>
    <row r="5" spans="1:21" ht="15" customHeight="1" x14ac:dyDescent="0.25">
      <c r="A5" s="45" t="str">
        <f>IF('01-Project Info'!B11&lt;&gt;"",'01-Project Info'!B11,"")</f>
        <v>Xiguo Du</v>
      </c>
      <c r="D5" s="45"/>
      <c r="E5" s="45"/>
      <c r="F5" s="45"/>
      <c r="H5" s="46" t="s">
        <v>209</v>
      </c>
      <c r="J5" s="219" t="str" cm="1">
        <f t="array" aca="1" ref="J5" ca="1">MID(CELL("filename",A1),FIND("]",CELL("filename",A1))+1,255)</f>
        <v>INV-XX</v>
      </c>
      <c r="L5" s="44"/>
      <c r="M5" s="45"/>
      <c r="N5" s="45"/>
      <c r="O5" s="45"/>
      <c r="P5" s="45"/>
      <c r="Q5" s="45"/>
      <c r="S5" s="46"/>
      <c r="T5" s="48"/>
      <c r="U5" s="15"/>
    </row>
    <row r="6" spans="1:21" ht="15" customHeight="1" x14ac:dyDescent="0.25">
      <c r="A6" s="45" t="str">
        <f>IF('01-Project Info'!B12&lt;&gt;"",'01-Project Info'!B12,"")</f>
        <v>LVQC Pty Ltd</v>
      </c>
      <c r="D6" s="45"/>
      <c r="E6" s="45"/>
      <c r="F6" s="45"/>
      <c r="H6" s="200" t="s">
        <v>215</v>
      </c>
      <c r="I6" s="98"/>
      <c r="J6" s="98"/>
      <c r="L6" s="45"/>
      <c r="M6" s="45"/>
      <c r="N6" s="45"/>
      <c r="O6" s="45"/>
      <c r="P6" s="44"/>
      <c r="Q6" s="44"/>
      <c r="R6" s="46"/>
      <c r="S6" s="47"/>
      <c r="U6" s="15"/>
    </row>
    <row r="7" spans="1:21" ht="15" customHeight="1" x14ac:dyDescent="0.25">
      <c r="A7" s="45" t="str">
        <f>IF('01-Project Info'!B13&lt;&gt;"",'01-Project Info'!B13,"")</f>
        <v/>
      </c>
      <c r="B7" s="45"/>
      <c r="C7" s="45"/>
      <c r="D7" s="45"/>
      <c r="E7" s="45"/>
      <c r="F7" s="45"/>
      <c r="H7" s="4" t="s">
        <v>208</v>
      </c>
      <c r="J7" s="219" t="s">
        <v>31</v>
      </c>
      <c r="L7" s="45"/>
      <c r="M7" s="45"/>
      <c r="N7" s="45"/>
      <c r="O7" s="45"/>
      <c r="P7" s="44"/>
      <c r="Q7" s="44"/>
      <c r="R7" s="46"/>
      <c r="S7" s="47"/>
      <c r="U7" s="15"/>
    </row>
    <row r="8" spans="1:21" ht="15" customHeight="1" x14ac:dyDescent="0.25">
      <c r="A8" s="45"/>
      <c r="B8" s="45"/>
      <c r="C8" s="45"/>
      <c r="D8" s="45"/>
      <c r="E8" s="144" t="s">
        <v>297</v>
      </c>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154</v>
      </c>
      <c r="E10" s="91"/>
      <c r="F10" s="91"/>
      <c r="G10" s="91"/>
      <c r="H10" s="92"/>
      <c r="I10" s="85" t="s">
        <v>169</v>
      </c>
      <c r="J10" s="86" t="s">
        <v>170</v>
      </c>
      <c r="L10" s="331"/>
      <c r="M10" s="331"/>
      <c r="N10" s="331"/>
      <c r="O10" s="331"/>
      <c r="P10" s="331"/>
      <c r="Q10" s="331"/>
      <c r="R10" s="331"/>
      <c r="S10" s="331"/>
      <c r="T10" s="25"/>
      <c r="U10" s="25"/>
    </row>
    <row r="11" spans="1:21" ht="15" customHeight="1" x14ac:dyDescent="0.25">
      <c r="A11" s="99"/>
      <c r="H11" s="100"/>
      <c r="I11" s="102"/>
      <c r="J11" s="100"/>
    </row>
    <row r="12" spans="1:21" ht="15" customHeight="1" x14ac:dyDescent="0.25">
      <c r="A12" s="134" t="str">
        <f>'01-Project Info'!B1</f>
        <v>71-71A Queenscliff Road, Queenscliff</v>
      </c>
      <c r="H12" s="100"/>
      <c r="I12" s="142"/>
      <c r="J12" s="100"/>
    </row>
    <row r="13" spans="1:21" ht="15" customHeight="1" x14ac:dyDescent="0.25">
      <c r="A13" s="99"/>
      <c r="H13" s="100"/>
      <c r="I13" s="82"/>
      <c r="J13" s="83"/>
    </row>
    <row r="14" spans="1:21" ht="15" customHeight="1" x14ac:dyDescent="0.25">
      <c r="A14" s="99" t="str">
        <f>'01-Project Info'!B6 &amp; " design and documentation"</f>
        <v>Mechanical Service design and documentation</v>
      </c>
      <c r="H14" s="100"/>
      <c r="I14" s="82"/>
      <c r="J14" s="83"/>
    </row>
    <row r="15" spans="1:21" ht="15" customHeight="1" x14ac:dyDescent="0.25">
      <c r="A15" s="99"/>
      <c r="B15" t="s">
        <v>221</v>
      </c>
      <c r="G15" t="s">
        <v>78</v>
      </c>
      <c r="H15" s="100" t="s">
        <v>166</v>
      </c>
      <c r="I15" s="82"/>
      <c r="J15" s="83"/>
      <c r="L15" s="99"/>
      <c r="M15" t="s">
        <v>221</v>
      </c>
      <c r="R15" t="s">
        <v>78</v>
      </c>
      <c r="S15" s="100" t="s">
        <v>166</v>
      </c>
    </row>
    <row r="16" spans="1:21" ht="15" customHeight="1" x14ac:dyDescent="0.25">
      <c r="A16" s="99" t="s">
        <v>400</v>
      </c>
      <c r="E16" s="93"/>
      <c r="G16" s="94">
        <v>3200</v>
      </c>
      <c r="H16" s="95">
        <f>G16</f>
        <v>3200</v>
      </c>
      <c r="I16" s="82">
        <f>H16</f>
        <v>3200</v>
      </c>
      <c r="J16" s="83">
        <f>I16*1.1</f>
        <v>3520.0000000000005</v>
      </c>
      <c r="L16" s="99" t="s">
        <v>217</v>
      </c>
      <c r="P16" s="93">
        <v>0.3</v>
      </c>
      <c r="R16" s="94">
        <v>13500</v>
      </c>
      <c r="S16" s="95" t="s">
        <v>216</v>
      </c>
    </row>
    <row r="17" spans="1:21" ht="15" customHeight="1" x14ac:dyDescent="0.25">
      <c r="A17" s="99" t="s">
        <v>401</v>
      </c>
      <c r="E17" s="93"/>
      <c r="G17" s="94">
        <f>G18-G16</f>
        <v>0</v>
      </c>
      <c r="H17" s="95"/>
      <c r="I17" s="82"/>
      <c r="J17" s="83"/>
      <c r="L17" s="99" t="s">
        <v>218</v>
      </c>
      <c r="P17" s="93">
        <v>0.35</v>
      </c>
      <c r="R17" s="94">
        <v>20000</v>
      </c>
      <c r="S17" s="95" t="s">
        <v>216</v>
      </c>
    </row>
    <row r="18" spans="1:21" ht="15" customHeight="1" x14ac:dyDescent="0.25">
      <c r="A18" s="99"/>
      <c r="E18" s="93"/>
      <c r="F18" t="s">
        <v>402</v>
      </c>
      <c r="G18" s="94">
        <f>'02b-Fee Proposal'!F215</f>
        <v>3200</v>
      </c>
      <c r="H18" s="95">
        <f>SUM(H16:H17)</f>
        <v>3200</v>
      </c>
      <c r="I18" s="82"/>
      <c r="J18" s="83"/>
      <c r="L18" s="99" t="s">
        <v>219</v>
      </c>
      <c r="P18" s="93">
        <v>0.3</v>
      </c>
      <c r="R18" s="94">
        <v>13335</v>
      </c>
      <c r="S18" s="95" t="s">
        <v>216</v>
      </c>
    </row>
    <row r="19" spans="1:21" ht="15" customHeight="1" x14ac:dyDescent="0.25">
      <c r="A19" s="99"/>
      <c r="E19" s="93"/>
      <c r="G19" s="94"/>
      <c r="H19" s="95"/>
      <c r="I19" s="82"/>
      <c r="J19" s="83"/>
      <c r="L19" s="99" t="s">
        <v>220</v>
      </c>
      <c r="P19" s="93">
        <v>0.05</v>
      </c>
      <c r="R19" s="94">
        <v>2500</v>
      </c>
      <c r="S19" s="95">
        <v>2500</v>
      </c>
    </row>
    <row r="20" spans="1:21" ht="15" customHeight="1" x14ac:dyDescent="0.25">
      <c r="A20" s="99" t="s">
        <v>403</v>
      </c>
      <c r="G20">
        <v>2800</v>
      </c>
      <c r="H20" s="100">
        <f>G20</f>
        <v>2800</v>
      </c>
      <c r="I20" s="82">
        <f>H20</f>
        <v>2800</v>
      </c>
      <c r="J20" s="83">
        <f>I20*1.1</f>
        <v>3080.0000000000005</v>
      </c>
      <c r="L20" s="99"/>
      <c r="S20" s="100"/>
    </row>
    <row r="21" spans="1:21" ht="15" customHeight="1" x14ac:dyDescent="0.25">
      <c r="A21" s="99" t="s">
        <v>404</v>
      </c>
      <c r="G21">
        <f>G22-G20</f>
        <v>0</v>
      </c>
      <c r="H21" s="100"/>
      <c r="I21" s="82"/>
      <c r="J21" s="83"/>
      <c r="L21" s="99"/>
      <c r="S21" s="100"/>
    </row>
    <row r="22" spans="1:21" ht="15" customHeight="1" x14ac:dyDescent="0.25">
      <c r="A22" s="99"/>
      <c r="F22" t="s">
        <v>402</v>
      </c>
      <c r="G22">
        <f>'02b-Fee Proposal'!F216</f>
        <v>2800</v>
      </c>
      <c r="H22" s="100">
        <f>SUM(H20:H21)</f>
        <v>2800</v>
      </c>
      <c r="I22" s="82"/>
      <c r="J22" s="83"/>
    </row>
    <row r="23" spans="1:21" ht="15" customHeight="1" x14ac:dyDescent="0.25">
      <c r="A23" s="99"/>
      <c r="H23" s="100"/>
      <c r="I23" s="82"/>
      <c r="J23" s="83"/>
      <c r="L23" s="99"/>
      <c r="S23" s="100"/>
    </row>
    <row r="24" spans="1:21" ht="15" customHeight="1" x14ac:dyDescent="0.25">
      <c r="A24" s="99" t="s">
        <v>405</v>
      </c>
      <c r="G24">
        <v>2400</v>
      </c>
      <c r="H24" s="100">
        <f>G24</f>
        <v>2400</v>
      </c>
      <c r="I24" s="82">
        <f>H24</f>
        <v>2400</v>
      </c>
      <c r="J24" s="83">
        <f>I24*1.1</f>
        <v>2640</v>
      </c>
      <c r="L24" s="99" t="s">
        <v>165</v>
      </c>
      <c r="P24" s="93"/>
      <c r="R24" s="94" t="s">
        <v>78</v>
      </c>
      <c r="S24" s="95" t="s">
        <v>166</v>
      </c>
      <c r="T24" s="101"/>
      <c r="U24" s="55"/>
    </row>
    <row r="25" spans="1:21" ht="15" customHeight="1" x14ac:dyDescent="0.25">
      <c r="A25" s="99" t="s">
        <v>406</v>
      </c>
      <c r="G25">
        <f>G26-G24</f>
        <v>0</v>
      </c>
      <c r="H25" s="100"/>
      <c r="I25" s="82"/>
      <c r="J25" s="83"/>
      <c r="L25" s="99" t="s">
        <v>167</v>
      </c>
      <c r="P25" s="93"/>
      <c r="R25" s="94">
        <v>4000</v>
      </c>
      <c r="S25" s="95">
        <f>R25</f>
        <v>4000</v>
      </c>
      <c r="T25" s="82">
        <f>S25</f>
        <v>4000</v>
      </c>
      <c r="U25" s="83">
        <f>T25*1.1</f>
        <v>4400</v>
      </c>
    </row>
    <row r="26" spans="1:21" ht="15" customHeight="1" x14ac:dyDescent="0.25">
      <c r="A26" s="99"/>
      <c r="F26" t="s">
        <v>402</v>
      </c>
      <c r="G26">
        <f>'02b-Fee Proposal'!F217</f>
        <v>2400</v>
      </c>
      <c r="H26" s="100">
        <f>SUM(H24:H25)</f>
        <v>2400</v>
      </c>
      <c r="I26" s="82"/>
      <c r="J26" s="83"/>
      <c r="L26" s="99" t="s">
        <v>168</v>
      </c>
      <c r="P26" s="93"/>
      <c r="R26" s="94">
        <v>3800</v>
      </c>
      <c r="S26" s="95"/>
      <c r="T26" s="82"/>
      <c r="U26" s="83"/>
    </row>
    <row r="27" spans="1:21" ht="15" customHeight="1" x14ac:dyDescent="0.25">
      <c r="A27" s="99"/>
      <c r="H27" s="100"/>
      <c r="I27" s="82"/>
      <c r="J27" s="83"/>
      <c r="L27" s="99"/>
      <c r="P27" s="93"/>
      <c r="R27" s="94"/>
      <c r="S27" s="95"/>
      <c r="T27" s="53"/>
      <c r="U27" s="53"/>
    </row>
    <row r="28" spans="1:21" ht="15" customHeight="1" x14ac:dyDescent="0.25">
      <c r="A28" s="99" t="s">
        <v>407</v>
      </c>
      <c r="G28">
        <v>2400</v>
      </c>
      <c r="H28" s="100">
        <f>G28</f>
        <v>2400</v>
      </c>
      <c r="I28" s="82">
        <f>H28</f>
        <v>2400</v>
      </c>
      <c r="J28" s="83">
        <f>I28*1.1</f>
        <v>2640</v>
      </c>
      <c r="L28" s="99"/>
      <c r="S28" s="100"/>
    </row>
    <row r="29" spans="1:21" ht="15" customHeight="1" x14ac:dyDescent="0.25">
      <c r="A29" s="99" t="s">
        <v>408</v>
      </c>
      <c r="G29">
        <f>G30-G28</f>
        <v>0</v>
      </c>
      <c r="H29" s="100"/>
      <c r="I29" s="82"/>
      <c r="J29" s="83"/>
      <c r="L29" s="99"/>
      <c r="S29" s="100"/>
      <c r="T29" s="53"/>
      <c r="U29" s="53"/>
    </row>
    <row r="30" spans="1:21" ht="15" customHeight="1" x14ac:dyDescent="0.25">
      <c r="A30" s="99"/>
      <c r="F30" t="s">
        <v>402</v>
      </c>
      <c r="G30">
        <f>'02b-Fee Proposal'!F218</f>
        <v>2400</v>
      </c>
      <c r="H30" s="100">
        <f>SUM(H28:H29)</f>
        <v>2400</v>
      </c>
      <c r="I30" s="82"/>
      <c r="J30" s="83"/>
      <c r="L30" s="54"/>
      <c r="M30" s="54"/>
      <c r="N30" s="54"/>
    </row>
    <row r="31" spans="1:21" ht="15" customHeight="1" x14ac:dyDescent="0.25">
      <c r="A31" s="99"/>
      <c r="H31" s="100"/>
      <c r="I31" s="82"/>
      <c r="J31" s="83"/>
      <c r="S31" s="25"/>
      <c r="T31" s="53"/>
      <c r="U31" s="53"/>
    </row>
    <row r="32" spans="1:21" ht="15" customHeight="1" x14ac:dyDescent="0.25">
      <c r="A32" s="49"/>
      <c r="B32" s="50"/>
      <c r="C32" s="50"/>
      <c r="D32" s="50"/>
      <c r="E32" s="50"/>
      <c r="F32" s="50"/>
      <c r="G32" s="50"/>
      <c r="H32" s="51"/>
      <c r="I32" s="82"/>
      <c r="J32" s="83"/>
      <c r="S32" s="25"/>
      <c r="T32" s="53"/>
      <c r="U32" s="53"/>
    </row>
    <row r="33" spans="1:21" ht="15" customHeight="1" x14ac:dyDescent="0.25">
      <c r="H33" s="81" t="s">
        <v>145</v>
      </c>
      <c r="I33" s="84">
        <f>SUM(I11:I32)</f>
        <v>10800</v>
      </c>
      <c r="J33" s="84">
        <f>SUM(J11:J32)</f>
        <v>11880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155</v>
      </c>
      <c r="B38" s="52"/>
      <c r="C38" s="52"/>
      <c r="L38" s="52"/>
      <c r="M38" s="52"/>
      <c r="N38" s="52"/>
    </row>
    <row r="39" spans="1:21" ht="15" customHeight="1" x14ac:dyDescent="0.25">
      <c r="A39" s="55" t="s">
        <v>156</v>
      </c>
      <c r="B39" s="55" t="s">
        <v>157</v>
      </c>
      <c r="C39" s="56"/>
      <c r="H39" t="s">
        <v>214</v>
      </c>
      <c r="L39" s="55"/>
      <c r="M39" s="55"/>
      <c r="N39" s="56"/>
    </row>
    <row r="40" spans="1:21" ht="15" customHeight="1" x14ac:dyDescent="0.25">
      <c r="A40" s="55" t="s">
        <v>158</v>
      </c>
      <c r="B40" s="55" t="s">
        <v>159</v>
      </c>
      <c r="C40" s="55"/>
      <c r="G40" s="57"/>
      <c r="H40" s="17" t="s">
        <v>231</v>
      </c>
      <c r="L40" s="55"/>
      <c r="M40" s="55"/>
      <c r="N40" s="55"/>
      <c r="R40" s="57"/>
    </row>
    <row r="41" spans="1:21" ht="15" customHeight="1" x14ac:dyDescent="0.25">
      <c r="A41" s="55" t="s">
        <v>160</v>
      </c>
      <c r="B41" s="80" t="s">
        <v>161</v>
      </c>
      <c r="C41" s="55"/>
      <c r="H41" s="55"/>
      <c r="L41" s="55"/>
      <c r="M41" s="58"/>
      <c r="N41" s="55"/>
      <c r="R41" s="55"/>
    </row>
    <row r="42" spans="1:21" ht="15" customHeight="1" x14ac:dyDescent="0.25">
      <c r="A42" s="55" t="s">
        <v>162</v>
      </c>
      <c r="B42" s="59" t="s">
        <v>163</v>
      </c>
      <c r="C42" s="55"/>
      <c r="H42" s="27" t="s">
        <v>388</v>
      </c>
      <c r="I42" s="200" t="str">
        <f ca="1">IF('01-Project Info'!$B$4&lt;&gt;"",'01-Project Info'!$B$4,"")</f>
        <v>106126</v>
      </c>
      <c r="L42" s="55"/>
      <c r="M42" s="59"/>
      <c r="N42" s="55"/>
    </row>
    <row r="43" spans="1:21" x14ac:dyDescent="0.25">
      <c r="C43" s="52" t="s">
        <v>378</v>
      </c>
      <c r="D43" t="str">
        <f>IF('01-Project Info'!$B$5&lt;&gt;"",'01-Project Info'!$B$5,"")</f>
        <v>School</v>
      </c>
    </row>
    <row r="44" spans="1:21" x14ac:dyDescent="0.25">
      <c r="C44" s="3" t="s">
        <v>459</v>
      </c>
      <c r="D44" t="str">
        <f>IF('01-Project Info'!$B$6&lt;&gt;"",'01-Project Info'!B6,"") &amp; IF('01-Project Info'!$B$7&lt;&gt;"",", "&amp;'01-Project Info'!B7,"") &amp; IF('01-Project Info'!$B$8&lt;&gt;"",", "&amp;'01-Project Info'!B$8,"") &amp; IF('01-Project Info'!$B$9&lt;&gt;"",", "&amp;'01-Project Info'!B$9,"")</f>
        <v>Mechanical Service, Electrical Service, Hydraulic Service, Fire Service</v>
      </c>
    </row>
    <row r="45" spans="1:21" x14ac:dyDescent="0.25">
      <c r="C45" s="52" t="s">
        <v>460</v>
      </c>
      <c r="D45" t="str">
        <f>IF('01-Project Info'!$B$17&lt;&gt;"",'01-Project Info'!$B$17,"")</f>
        <v/>
      </c>
    </row>
    <row r="46" spans="1:21" x14ac:dyDescent="0.25">
      <c r="C46" s="3"/>
      <c r="D46" t="str">
        <f>IF('01-Project Info'!$B$8&lt;&gt;"",'01-Project Info'!$B$8,"")</f>
        <v>Hydraulic Service</v>
      </c>
    </row>
    <row r="47" spans="1:21" x14ac:dyDescent="0.25">
      <c r="C47" s="3"/>
      <c r="D47" t="str">
        <f>IF('01-Project Info'!$B$9&lt;&gt;"",'01-Project Info'!$B$9,"")</f>
        <v>Fire Service</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64049-7ED7-4CD6-87B1-C56807C75D7B}">
  <dimension ref="A1:U47"/>
  <sheetViews>
    <sheetView view="pageBreakPreview" topLeftCell="A3" zoomScaleNormal="100" zoomScaleSheetLayoutView="100" zoomScalePageLayoutView="85" workbookViewId="0">
      <selection activeCell="O30" sqref="O30"/>
    </sheetView>
  </sheetViews>
  <sheetFormatPr defaultRowHeight="15" x14ac:dyDescent="0.25"/>
  <cols>
    <col min="1" max="6" width="7.7109375" customWidth="1"/>
    <col min="7" max="8" width="9.7109375" customWidth="1"/>
    <col min="9" max="10" width="11.7109375" customWidth="1"/>
    <col min="12" max="12" width="8.7109375" customWidth="1"/>
    <col min="13" max="17" width="7.7109375" customWidth="1"/>
    <col min="18" max="18" width="8.7109375" customWidth="1"/>
    <col min="19" max="19" width="7.7109375" customWidth="1"/>
    <col min="20" max="21" width="10.28515625" customWidth="1"/>
  </cols>
  <sheetData>
    <row r="1" spans="1:21" ht="15" customHeight="1" x14ac:dyDescent="0.25"/>
    <row r="2" spans="1:21" ht="30" x14ac:dyDescent="0.25">
      <c r="C2" s="30"/>
      <c r="D2" s="30"/>
      <c r="E2" s="30"/>
      <c r="F2" s="89" t="s">
        <v>164</v>
      </c>
      <c r="G2" s="30"/>
      <c r="H2" s="30"/>
      <c r="I2" s="30"/>
      <c r="M2" s="330"/>
      <c r="N2" s="330"/>
      <c r="O2" s="330"/>
      <c r="P2" s="330"/>
      <c r="Q2" s="330"/>
      <c r="R2" s="330"/>
      <c r="S2" s="330"/>
      <c r="T2" s="330"/>
    </row>
    <row r="3" spans="1:21" ht="15" customHeight="1" x14ac:dyDescent="0.25">
      <c r="I3" s="145" t="s">
        <v>337</v>
      </c>
    </row>
    <row r="4" spans="1:21" ht="15" customHeight="1" x14ac:dyDescent="0.25">
      <c r="A4" s="44" t="s">
        <v>153</v>
      </c>
      <c r="D4" s="45"/>
      <c r="E4" s="45"/>
      <c r="F4" s="45"/>
      <c r="H4" s="46" t="s">
        <v>63</v>
      </c>
      <c r="J4" s="220" t="s">
        <v>336</v>
      </c>
      <c r="L4" s="44"/>
      <c r="M4" s="45"/>
      <c r="N4" s="45"/>
      <c r="O4" s="45"/>
      <c r="P4" s="45"/>
      <c r="Q4" s="45"/>
      <c r="S4" s="46"/>
      <c r="T4" s="294"/>
      <c r="U4" s="294"/>
    </row>
    <row r="5" spans="1:21" ht="15" customHeight="1" x14ac:dyDescent="0.25">
      <c r="A5" s="45" t="str">
        <f>IF('01-Project Info'!B11&lt;&gt;"",'01-Project Info'!B11,"")</f>
        <v>Xiguo Du</v>
      </c>
      <c r="D5" s="45"/>
      <c r="E5" s="45"/>
      <c r="F5" s="45"/>
      <c r="H5" s="46" t="s">
        <v>209</v>
      </c>
      <c r="J5" s="219" t="str" cm="1">
        <f t="array" aca="1" ref="J5" ca="1">MID(CELL("filename",A1),FIND("]",CELL("filename",A1))+1,255)</f>
        <v>INV-XXX</v>
      </c>
      <c r="L5" s="44"/>
      <c r="M5" s="45"/>
      <c r="N5" s="45"/>
      <c r="O5" s="45"/>
      <c r="P5" s="45"/>
      <c r="Q5" s="45"/>
      <c r="S5" s="46"/>
      <c r="T5" s="48"/>
      <c r="U5" s="15"/>
    </row>
    <row r="6" spans="1:21" ht="15" customHeight="1" x14ac:dyDescent="0.25">
      <c r="A6" s="45" t="str">
        <f>IF('01-Project Info'!B12&lt;&gt;"",'01-Project Info'!B12,"")</f>
        <v>LVQC Pty Ltd</v>
      </c>
      <c r="D6" s="45"/>
      <c r="E6" s="45"/>
      <c r="F6" s="45"/>
      <c r="H6" s="200" t="s">
        <v>215</v>
      </c>
      <c r="I6" s="98"/>
      <c r="J6" s="98"/>
      <c r="L6" s="45"/>
      <c r="M6" s="45"/>
      <c r="N6" s="45"/>
      <c r="O6" s="45"/>
      <c r="P6" s="44"/>
      <c r="Q6" s="44"/>
      <c r="R6" s="46"/>
      <c r="S6" s="47"/>
      <c r="U6" s="15"/>
    </row>
    <row r="7" spans="1:21" ht="15" customHeight="1" x14ac:dyDescent="0.25">
      <c r="A7" s="45" t="str">
        <f>IF('01-Project Info'!B13&lt;&gt;"",'01-Project Info'!B13,"")</f>
        <v/>
      </c>
      <c r="B7" s="45"/>
      <c r="C7" s="45"/>
      <c r="D7" s="45"/>
      <c r="E7" s="45"/>
      <c r="F7" s="45"/>
      <c r="H7" s="4" t="s">
        <v>208</v>
      </c>
      <c r="J7" s="219" t="s">
        <v>31</v>
      </c>
      <c r="L7" s="45"/>
      <c r="M7" s="45"/>
      <c r="N7" s="45"/>
      <c r="O7" s="45"/>
      <c r="P7" s="44"/>
      <c r="Q7" s="44"/>
      <c r="R7" s="46"/>
      <c r="S7" s="47"/>
      <c r="U7" s="15"/>
    </row>
    <row r="8" spans="1:21" ht="15" customHeight="1" x14ac:dyDescent="0.25">
      <c r="A8" s="45"/>
      <c r="B8" s="45"/>
      <c r="C8" s="45"/>
      <c r="D8" s="45"/>
      <c r="E8" s="144" t="s">
        <v>297</v>
      </c>
      <c r="F8" s="45"/>
      <c r="G8" s="46"/>
      <c r="H8" s="47"/>
      <c r="J8" s="15"/>
      <c r="L8" s="45"/>
      <c r="M8" s="45"/>
      <c r="N8" s="45"/>
      <c r="O8" s="45"/>
      <c r="P8" s="44"/>
      <c r="Q8" s="44"/>
      <c r="R8" s="46"/>
      <c r="S8" s="47"/>
      <c r="U8" s="15"/>
    </row>
    <row r="9" spans="1:21" ht="15" customHeight="1" x14ac:dyDescent="0.25"/>
    <row r="10" spans="1:21" ht="30" customHeight="1" x14ac:dyDescent="0.25">
      <c r="A10" s="90"/>
      <c r="B10" s="91"/>
      <c r="C10" s="91"/>
      <c r="D10" s="91" t="s">
        <v>154</v>
      </c>
      <c r="E10" s="91"/>
      <c r="F10" s="91"/>
      <c r="G10" s="91"/>
      <c r="H10" s="92"/>
      <c r="I10" s="85" t="s">
        <v>169</v>
      </c>
      <c r="J10" s="86" t="s">
        <v>170</v>
      </c>
      <c r="L10" s="331"/>
      <c r="M10" s="331"/>
      <c r="N10" s="331"/>
      <c r="O10" s="331"/>
      <c r="P10" s="331"/>
      <c r="Q10" s="331"/>
      <c r="R10" s="331"/>
      <c r="S10" s="331"/>
      <c r="T10" s="25"/>
      <c r="U10" s="25"/>
    </row>
    <row r="11" spans="1:21" ht="15" customHeight="1" x14ac:dyDescent="0.25">
      <c r="A11" s="99"/>
      <c r="H11" s="100"/>
      <c r="I11" s="102"/>
      <c r="J11" s="100"/>
    </row>
    <row r="12" spans="1:21" ht="15" customHeight="1" x14ac:dyDescent="0.25">
      <c r="A12" s="134" t="str">
        <f>'01-Project Info'!B1</f>
        <v>71-71A Queenscliff Road, Queenscliff</v>
      </c>
      <c r="H12" s="100"/>
      <c r="I12" s="142"/>
      <c r="J12" s="100"/>
    </row>
    <row r="13" spans="1:21" ht="15" customHeight="1" x14ac:dyDescent="0.25">
      <c r="A13" s="99"/>
      <c r="H13" s="100"/>
      <c r="I13" s="82"/>
      <c r="J13" s="83"/>
    </row>
    <row r="14" spans="1:21" ht="15" customHeight="1" x14ac:dyDescent="0.25">
      <c r="A14" s="99" t="str">
        <f>'01-Project Info'!B6 &amp; " design and documentation"</f>
        <v>Mechanical Service design and documentation</v>
      </c>
      <c r="H14" s="100"/>
      <c r="I14" s="82"/>
      <c r="J14" s="83"/>
    </row>
    <row r="15" spans="1:21" ht="15" customHeight="1" x14ac:dyDescent="0.25">
      <c r="A15" s="99"/>
      <c r="B15" t="s">
        <v>221</v>
      </c>
      <c r="G15" t="s">
        <v>78</v>
      </c>
      <c r="H15" s="100" t="s">
        <v>166</v>
      </c>
      <c r="I15" s="82"/>
      <c r="J15" s="83"/>
      <c r="L15" s="99"/>
      <c r="M15" t="s">
        <v>221</v>
      </c>
      <c r="R15" t="s">
        <v>78</v>
      </c>
      <c r="S15" s="100" t="s">
        <v>166</v>
      </c>
    </row>
    <row r="16" spans="1:21" ht="15" customHeight="1" x14ac:dyDescent="0.25">
      <c r="A16" s="99" t="s">
        <v>400</v>
      </c>
      <c r="E16" s="93"/>
      <c r="G16" s="94">
        <v>3200</v>
      </c>
      <c r="H16" s="95">
        <f>G16</f>
        <v>3200</v>
      </c>
      <c r="I16" s="82">
        <f>H16</f>
        <v>3200</v>
      </c>
      <c r="J16" s="83">
        <f>I16*1.1</f>
        <v>3520.0000000000005</v>
      </c>
      <c r="L16" s="99" t="s">
        <v>217</v>
      </c>
      <c r="P16" s="93">
        <v>0.3</v>
      </c>
      <c r="R16" s="94">
        <v>13500</v>
      </c>
      <c r="S16" s="95" t="s">
        <v>216</v>
      </c>
    </row>
    <row r="17" spans="1:21" ht="15" customHeight="1" x14ac:dyDescent="0.25">
      <c r="A17" s="99" t="s">
        <v>401</v>
      </c>
      <c r="E17" s="93"/>
      <c r="G17" s="94">
        <f>G18-G16</f>
        <v>0</v>
      </c>
      <c r="H17" s="95"/>
      <c r="I17" s="82"/>
      <c r="J17" s="83"/>
      <c r="L17" s="99" t="s">
        <v>218</v>
      </c>
      <c r="P17" s="93">
        <v>0.35</v>
      </c>
      <c r="R17" s="94">
        <v>20000</v>
      </c>
      <c r="S17" s="95" t="s">
        <v>216</v>
      </c>
    </row>
    <row r="18" spans="1:21" ht="15" customHeight="1" x14ac:dyDescent="0.25">
      <c r="A18" s="99"/>
      <c r="E18" s="93"/>
      <c r="F18" t="s">
        <v>402</v>
      </c>
      <c r="G18" s="94">
        <f>'02b-Fee Proposal'!F215</f>
        <v>3200</v>
      </c>
      <c r="H18" s="95">
        <f>SUM(H16:H17)</f>
        <v>3200</v>
      </c>
      <c r="I18" s="82"/>
      <c r="J18" s="83"/>
      <c r="L18" s="99" t="s">
        <v>219</v>
      </c>
      <c r="P18" s="93">
        <v>0.3</v>
      </c>
      <c r="R18" s="94">
        <v>13335</v>
      </c>
      <c r="S18" s="95" t="s">
        <v>216</v>
      </c>
    </row>
    <row r="19" spans="1:21" ht="15" customHeight="1" x14ac:dyDescent="0.25">
      <c r="A19" s="99"/>
      <c r="E19" s="93"/>
      <c r="G19" s="94"/>
      <c r="H19" s="95"/>
      <c r="I19" s="82"/>
      <c r="J19" s="83"/>
      <c r="L19" s="99" t="s">
        <v>220</v>
      </c>
      <c r="P19" s="93">
        <v>0.05</v>
      </c>
      <c r="R19" s="94">
        <v>2500</v>
      </c>
      <c r="S19" s="95">
        <v>2500</v>
      </c>
    </row>
    <row r="20" spans="1:21" ht="15" customHeight="1" x14ac:dyDescent="0.25">
      <c r="A20" s="99" t="s">
        <v>403</v>
      </c>
      <c r="G20">
        <v>2800</v>
      </c>
      <c r="H20" s="100">
        <f>G20</f>
        <v>2800</v>
      </c>
      <c r="I20" s="82">
        <f>H20</f>
        <v>2800</v>
      </c>
      <c r="J20" s="83">
        <f>I20*1.1</f>
        <v>3080.0000000000005</v>
      </c>
      <c r="L20" s="99"/>
      <c r="S20" s="100"/>
    </row>
    <row r="21" spans="1:21" ht="15" customHeight="1" x14ac:dyDescent="0.25">
      <c r="A21" s="99" t="s">
        <v>404</v>
      </c>
      <c r="G21">
        <f>G22-G20</f>
        <v>0</v>
      </c>
      <c r="H21" s="100"/>
      <c r="I21" s="82"/>
      <c r="J21" s="83"/>
      <c r="L21" s="99"/>
      <c r="S21" s="100"/>
    </row>
    <row r="22" spans="1:21" ht="15" customHeight="1" x14ac:dyDescent="0.25">
      <c r="A22" s="99"/>
      <c r="F22" t="s">
        <v>402</v>
      </c>
      <c r="G22">
        <f>'02b-Fee Proposal'!F216</f>
        <v>2800</v>
      </c>
      <c r="H22" s="100">
        <f>SUM(H20:H21)</f>
        <v>2800</v>
      </c>
      <c r="I22" s="82"/>
      <c r="J22" s="83"/>
    </row>
    <row r="23" spans="1:21" ht="15" customHeight="1" x14ac:dyDescent="0.25">
      <c r="A23" s="99"/>
      <c r="H23" s="100"/>
      <c r="I23" s="82"/>
      <c r="J23" s="83"/>
      <c r="L23" s="99"/>
      <c r="S23" s="100"/>
    </row>
    <row r="24" spans="1:21" ht="15" customHeight="1" x14ac:dyDescent="0.25">
      <c r="A24" s="99" t="s">
        <v>405</v>
      </c>
      <c r="G24">
        <v>2400</v>
      </c>
      <c r="H24" s="100">
        <f>G24</f>
        <v>2400</v>
      </c>
      <c r="I24" s="82">
        <f>H24</f>
        <v>2400</v>
      </c>
      <c r="J24" s="83">
        <f>I24*1.1</f>
        <v>2640</v>
      </c>
      <c r="L24" s="99" t="s">
        <v>165</v>
      </c>
      <c r="P24" s="93"/>
      <c r="R24" s="94" t="s">
        <v>78</v>
      </c>
      <c r="S24" s="95" t="s">
        <v>166</v>
      </c>
      <c r="T24" s="101"/>
      <c r="U24" s="55"/>
    </row>
    <row r="25" spans="1:21" ht="15" customHeight="1" x14ac:dyDescent="0.25">
      <c r="A25" s="99" t="s">
        <v>406</v>
      </c>
      <c r="G25">
        <f>G26-G24</f>
        <v>0</v>
      </c>
      <c r="H25" s="100"/>
      <c r="I25" s="82"/>
      <c r="J25" s="83"/>
      <c r="L25" s="99" t="s">
        <v>167</v>
      </c>
      <c r="P25" s="93"/>
      <c r="R25" s="94">
        <v>4000</v>
      </c>
      <c r="S25" s="95">
        <f>R25</f>
        <v>4000</v>
      </c>
      <c r="T25" s="82">
        <f>S25</f>
        <v>4000</v>
      </c>
      <c r="U25" s="83">
        <f>T25*1.1</f>
        <v>4400</v>
      </c>
    </row>
    <row r="26" spans="1:21" ht="15" customHeight="1" x14ac:dyDescent="0.25">
      <c r="A26" s="99"/>
      <c r="F26" t="s">
        <v>402</v>
      </c>
      <c r="G26">
        <f>'02b-Fee Proposal'!F217</f>
        <v>2400</v>
      </c>
      <c r="H26" s="100">
        <f>SUM(H24:H25)</f>
        <v>2400</v>
      </c>
      <c r="I26" s="82"/>
      <c r="J26" s="83"/>
      <c r="L26" s="99" t="s">
        <v>168</v>
      </c>
      <c r="P26" s="93"/>
      <c r="R26" s="94">
        <v>3800</v>
      </c>
      <c r="S26" s="95"/>
      <c r="T26" s="82"/>
      <c r="U26" s="83"/>
    </row>
    <row r="27" spans="1:21" ht="15" customHeight="1" x14ac:dyDescent="0.25">
      <c r="A27" s="99"/>
      <c r="H27" s="100"/>
      <c r="I27" s="82"/>
      <c r="J27" s="83"/>
      <c r="L27" s="99"/>
      <c r="P27" s="93"/>
      <c r="R27" s="94"/>
      <c r="S27" s="95"/>
      <c r="T27" s="53"/>
      <c r="U27" s="53"/>
    </row>
    <row r="28" spans="1:21" ht="15" customHeight="1" x14ac:dyDescent="0.25">
      <c r="A28" s="99" t="s">
        <v>407</v>
      </c>
      <c r="G28">
        <v>2400</v>
      </c>
      <c r="H28" s="100">
        <f>G28</f>
        <v>2400</v>
      </c>
      <c r="I28" s="82">
        <f>H28</f>
        <v>2400</v>
      </c>
      <c r="J28" s="83">
        <f>I28*1.1</f>
        <v>2640</v>
      </c>
      <c r="L28" s="99"/>
      <c r="S28" s="100"/>
    </row>
    <row r="29" spans="1:21" ht="15" customHeight="1" x14ac:dyDescent="0.25">
      <c r="A29" s="99" t="s">
        <v>408</v>
      </c>
      <c r="G29">
        <f>G30-G28</f>
        <v>0</v>
      </c>
      <c r="H29" s="100"/>
      <c r="I29" s="82"/>
      <c r="J29" s="83"/>
      <c r="L29" s="99"/>
      <c r="S29" s="100"/>
      <c r="T29" s="53"/>
      <c r="U29" s="53"/>
    </row>
    <row r="30" spans="1:21" ht="15" customHeight="1" x14ac:dyDescent="0.25">
      <c r="A30" s="99"/>
      <c r="F30" t="s">
        <v>402</v>
      </c>
      <c r="G30">
        <f>'02b-Fee Proposal'!F218</f>
        <v>2400</v>
      </c>
      <c r="H30" s="100">
        <f>SUM(H28:H29)</f>
        <v>2400</v>
      </c>
      <c r="I30" s="82"/>
      <c r="J30" s="83"/>
      <c r="L30" s="54"/>
      <c r="M30" s="54"/>
      <c r="N30" s="54"/>
    </row>
    <row r="31" spans="1:21" ht="15" customHeight="1" x14ac:dyDescent="0.25">
      <c r="A31" s="99"/>
      <c r="H31" s="100"/>
      <c r="I31" s="82"/>
      <c r="J31" s="83"/>
      <c r="S31" s="25"/>
      <c r="T31" s="53"/>
      <c r="U31" s="53"/>
    </row>
    <row r="32" spans="1:21" ht="15" customHeight="1" x14ac:dyDescent="0.25">
      <c r="A32" s="49"/>
      <c r="B32" s="50"/>
      <c r="C32" s="50"/>
      <c r="D32" s="50"/>
      <c r="E32" s="50"/>
      <c r="F32" s="50"/>
      <c r="G32" s="50"/>
      <c r="H32" s="51"/>
      <c r="I32" s="82"/>
      <c r="J32" s="83"/>
      <c r="S32" s="25"/>
      <c r="T32" s="53"/>
      <c r="U32" s="53"/>
    </row>
    <row r="33" spans="1:21" ht="15" customHeight="1" x14ac:dyDescent="0.25">
      <c r="H33" s="81" t="s">
        <v>145</v>
      </c>
      <c r="I33" s="84">
        <f>SUM(I11:I32)</f>
        <v>10800</v>
      </c>
      <c r="J33" s="84">
        <f>SUM(J11:J32)</f>
        <v>11880</v>
      </c>
      <c r="L33" s="54"/>
      <c r="M33" s="54"/>
      <c r="N33" s="54"/>
    </row>
    <row r="34" spans="1:21" ht="15" customHeight="1" x14ac:dyDescent="0.25">
      <c r="H34" s="87"/>
      <c r="I34" s="88"/>
      <c r="J34" s="88"/>
      <c r="S34" s="25"/>
      <c r="T34" s="53"/>
      <c r="U34" s="53"/>
    </row>
    <row r="35" spans="1:21" ht="15" customHeight="1" x14ac:dyDescent="0.25">
      <c r="H35" s="87"/>
      <c r="I35" s="88"/>
      <c r="J35" s="88"/>
      <c r="S35" s="25"/>
      <c r="T35" s="53"/>
      <c r="U35" s="53"/>
    </row>
    <row r="36" spans="1:21" ht="15" customHeight="1" x14ac:dyDescent="0.25">
      <c r="H36" s="25"/>
      <c r="I36" s="53"/>
      <c r="J36" s="53"/>
      <c r="S36" s="25"/>
      <c r="T36" s="53"/>
      <c r="U36" s="53"/>
    </row>
    <row r="37" spans="1:21" ht="15" customHeight="1" x14ac:dyDescent="0.25">
      <c r="B37" s="54"/>
      <c r="C37" s="54"/>
      <c r="L37" s="54"/>
      <c r="M37" s="54"/>
      <c r="N37" s="54"/>
    </row>
    <row r="38" spans="1:21" ht="15" customHeight="1" x14ac:dyDescent="0.25">
      <c r="A38" s="54" t="s">
        <v>155</v>
      </c>
      <c r="B38" s="52"/>
      <c r="C38" s="52"/>
      <c r="L38" s="52"/>
      <c r="M38" s="52"/>
      <c r="N38" s="52"/>
    </row>
    <row r="39" spans="1:21" ht="15" customHeight="1" x14ac:dyDescent="0.25">
      <c r="A39" s="55" t="s">
        <v>156</v>
      </c>
      <c r="B39" s="55" t="s">
        <v>157</v>
      </c>
      <c r="C39" s="56"/>
      <c r="H39" t="s">
        <v>214</v>
      </c>
      <c r="L39" s="55"/>
      <c r="M39" s="55"/>
      <c r="N39" s="56"/>
    </row>
    <row r="40" spans="1:21" ht="15" customHeight="1" x14ac:dyDescent="0.25">
      <c r="A40" s="55" t="s">
        <v>158</v>
      </c>
      <c r="B40" s="55" t="s">
        <v>159</v>
      </c>
      <c r="C40" s="55"/>
      <c r="G40" s="57"/>
      <c r="H40" s="17" t="s">
        <v>231</v>
      </c>
      <c r="L40" s="55"/>
      <c r="M40" s="55"/>
      <c r="N40" s="55"/>
      <c r="R40" s="57"/>
    </row>
    <row r="41" spans="1:21" ht="15" customHeight="1" x14ac:dyDescent="0.25">
      <c r="A41" s="55" t="s">
        <v>160</v>
      </c>
      <c r="B41" s="80" t="s">
        <v>161</v>
      </c>
      <c r="C41" s="55"/>
      <c r="H41" s="55"/>
      <c r="L41" s="55"/>
      <c r="M41" s="58"/>
      <c r="N41" s="55"/>
      <c r="R41" s="55"/>
    </row>
    <row r="42" spans="1:21" ht="15" customHeight="1" x14ac:dyDescent="0.25">
      <c r="A42" s="55" t="s">
        <v>162</v>
      </c>
      <c r="B42" s="59" t="s">
        <v>163</v>
      </c>
      <c r="C42" s="55"/>
      <c r="H42" s="27" t="s">
        <v>388</v>
      </c>
      <c r="I42" s="200" t="str">
        <f ca="1">IF('01-Project Info'!$B$4&lt;&gt;"",'01-Project Info'!$B$4,"")</f>
        <v>106126</v>
      </c>
      <c r="L42" s="55"/>
      <c r="M42" s="59"/>
      <c r="N42" s="55"/>
    </row>
    <row r="43" spans="1:21" x14ac:dyDescent="0.25">
      <c r="C43" s="52" t="s">
        <v>378</v>
      </c>
      <c r="D43" t="str">
        <f>IF('01-Project Info'!$B$5&lt;&gt;"",'01-Project Info'!$B$5,"")</f>
        <v>School</v>
      </c>
    </row>
    <row r="44" spans="1:21" x14ac:dyDescent="0.25">
      <c r="C44" s="3" t="s">
        <v>459</v>
      </c>
      <c r="D44" t="str">
        <f>IF('01-Project Info'!$B$6&lt;&gt;"",'01-Project Info'!B6,"") &amp; IF('01-Project Info'!$B$7&lt;&gt;"",", "&amp;'01-Project Info'!B7,"") &amp; IF('01-Project Info'!$B$8&lt;&gt;"",", "&amp;'01-Project Info'!B$8,"") &amp; IF('01-Project Info'!$B$9&lt;&gt;"",", "&amp;'01-Project Info'!B$9,"")</f>
        <v>Mechanical Service, Electrical Service, Hydraulic Service, Fire Service</v>
      </c>
    </row>
    <row r="45" spans="1:21" x14ac:dyDescent="0.25">
      <c r="C45" s="52" t="s">
        <v>460</v>
      </c>
      <c r="D45" t="str">
        <f>IF('01-Project Info'!$B$17&lt;&gt;"",'01-Project Info'!$B$17,"")</f>
        <v/>
      </c>
    </row>
    <row r="46" spans="1:21" x14ac:dyDescent="0.25">
      <c r="C46" s="3"/>
      <c r="D46" t="str">
        <f>IF('01-Project Info'!$B$8&lt;&gt;"",'01-Project Info'!$B$8,"")</f>
        <v>Hydraulic Service</v>
      </c>
    </row>
    <row r="47" spans="1:21" x14ac:dyDescent="0.25">
      <c r="C47" s="3"/>
      <c r="D47" t="str">
        <f>IF('01-Project Info'!$B$9&lt;&gt;"",'01-Project Info'!$B$9,"")</f>
        <v>Fire Service</v>
      </c>
    </row>
  </sheetData>
  <mergeCells count="3">
    <mergeCell ref="M2:T2"/>
    <mergeCell ref="T4:U4"/>
    <mergeCell ref="L10:S10"/>
  </mergeCells>
  <printOptions horizontalCentered="1"/>
  <pageMargins left="0.59055118110236227" right="0.59055118110236227" top="1.5748031496062993" bottom="0.74803149606299213" header="0.31496062992125984" footer="0.31496062992125984"/>
  <pageSetup paperSize="9" orientation="portrait" r:id="rId1"/>
  <headerFooter>
    <oddHeader xml:space="preserve">&amp;L&amp;G&amp;R&amp;"-,Bold"ABN: &amp;"-,Regular"366 2772 4029&amp;"-,Bold"
A: &amp;"-,Regular"Suite 802, 299 Sussex St, Sydney&amp;"-,Bold"    
&amp;13E&amp;11: &amp;"-,Regular"admin@pcen.com.au&amp;"-,Bold"
W: &amp;"-,Regular"www.pcen.com.au
&amp;"-,Bold"M:&amp;"-,Regular" 0426 076 689             </oddHeader>
    <oddFooter xml:space="preserve">&amp;CThis document becomes a tax invoice when full amout of payment is made </oddFooter>
  </headerFooter>
  <drawing r:id="rId2"/>
  <legacyDrawingHF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0A7E25-3F23-4F11-B923-28FEDA81F6EE}">
  <dimension ref="B2:F18"/>
  <sheetViews>
    <sheetView workbookViewId="0">
      <selection activeCell="H8" sqref="H8"/>
    </sheetView>
  </sheetViews>
  <sheetFormatPr defaultColWidth="8.85546875" defaultRowHeight="15" x14ac:dyDescent="0.25"/>
  <cols>
    <col min="1" max="1" width="3.28515625" style="7" customWidth="1"/>
    <col min="2" max="2" width="10.5703125" style="7" customWidth="1"/>
    <col min="3" max="3" width="11.7109375" style="14" customWidth="1"/>
    <col min="4" max="4" width="11.5703125" style="14" customWidth="1"/>
    <col min="5" max="5" width="14.28515625" style="14" customWidth="1"/>
    <col min="6" max="6" width="72" style="7" customWidth="1"/>
    <col min="7" max="16384" width="8.85546875" style="7"/>
  </cols>
  <sheetData>
    <row r="2" spans="2:6" x14ac:dyDescent="0.25">
      <c r="B2" s="66" t="s">
        <v>205</v>
      </c>
      <c r="C2" s="229" t="s">
        <v>229</v>
      </c>
      <c r="D2" s="229" t="s">
        <v>227</v>
      </c>
      <c r="E2" s="229" t="s">
        <v>228</v>
      </c>
      <c r="F2" s="229" t="s">
        <v>154</v>
      </c>
    </row>
    <row r="3" spans="2:6" x14ac:dyDescent="0.25">
      <c r="B3" s="107">
        <v>0.1</v>
      </c>
      <c r="C3" s="14" t="s">
        <v>447</v>
      </c>
    </row>
    <row r="4" spans="2:6" x14ac:dyDescent="0.25">
      <c r="B4" s="107">
        <v>0.2</v>
      </c>
      <c r="C4" s="14" t="s">
        <v>447</v>
      </c>
    </row>
    <row r="5" spans="2:6" ht="60" x14ac:dyDescent="0.25">
      <c r="B5" s="107">
        <v>0.3</v>
      </c>
      <c r="C5" s="108">
        <v>44873</v>
      </c>
      <c r="D5" s="14" t="s">
        <v>230</v>
      </c>
      <c r="F5" s="230" t="s">
        <v>454</v>
      </c>
    </row>
    <row r="6" spans="2:6" ht="90" x14ac:dyDescent="0.25">
      <c r="B6" s="107">
        <v>0.4</v>
      </c>
      <c r="C6" s="108">
        <v>44886</v>
      </c>
      <c r="D6" s="14" t="s">
        <v>230</v>
      </c>
      <c r="F6" s="244" t="s">
        <v>465</v>
      </c>
    </row>
    <row r="7" spans="2:6" x14ac:dyDescent="0.25">
      <c r="B7" s="107"/>
      <c r="C7" s="108"/>
      <c r="F7" s="231"/>
    </row>
    <row r="8" spans="2:6" x14ac:dyDescent="0.25">
      <c r="B8" s="107"/>
      <c r="C8" s="108"/>
    </row>
    <row r="9" spans="2:6" x14ac:dyDescent="0.25">
      <c r="B9" s="107"/>
      <c r="C9" s="108"/>
      <c r="F9" s="23"/>
    </row>
    <row r="10" spans="2:6" x14ac:dyDescent="0.25">
      <c r="B10" s="14"/>
      <c r="C10" s="108"/>
    </row>
    <row r="11" spans="2:6" x14ac:dyDescent="0.25">
      <c r="B11" s="14"/>
      <c r="C11" s="108"/>
      <c r="F11" s="23"/>
    </row>
    <row r="12" spans="2:6" x14ac:dyDescent="0.25">
      <c r="B12" s="14"/>
      <c r="C12" s="108"/>
    </row>
    <row r="13" spans="2:6" x14ac:dyDescent="0.25">
      <c r="B13" s="107"/>
      <c r="C13" s="108"/>
    </row>
    <row r="14" spans="2:6" x14ac:dyDescent="0.25">
      <c r="B14" s="107"/>
      <c r="C14" s="108"/>
    </row>
    <row r="15" spans="2:6" x14ac:dyDescent="0.25">
      <c r="B15" s="107"/>
      <c r="C15" s="108"/>
    </row>
    <row r="16" spans="2:6" x14ac:dyDescent="0.25">
      <c r="B16" s="107"/>
      <c r="C16" s="108"/>
      <c r="F16" s="230"/>
    </row>
    <row r="17" spans="2:6" x14ac:dyDescent="0.25">
      <c r="B17" s="107"/>
      <c r="C17" s="108"/>
      <c r="F17" s="230"/>
    </row>
    <row r="18" spans="2:6" x14ac:dyDescent="0.25">
      <c r="B18" s="107"/>
      <c r="C18" s="108"/>
    </row>
  </sheetData>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57A0E9B6-B675-41C0-A7D7-CB9737A62209}">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8</vt:i4>
      </vt:variant>
    </vt:vector>
  </HeadingPairs>
  <TitlesOfParts>
    <vt:vector size="19" baseType="lpstr">
      <vt:lpstr>01-Project Info</vt:lpstr>
      <vt:lpstr>02a-Fee Cals</vt:lpstr>
      <vt:lpstr>02b-Fee Proposal</vt:lpstr>
      <vt:lpstr>03a-Design Cert</vt:lpstr>
      <vt:lpstr>106126</vt:lpstr>
      <vt:lpstr>211275</vt:lpstr>
      <vt:lpstr>306167</vt:lpstr>
      <vt:lpstr>INV 3xxxxx</vt:lpstr>
      <vt:lpstr>INV-XX</vt:lpstr>
      <vt:lpstr>INV-XXX</vt:lpstr>
      <vt:lpstr>Ver.</vt:lpstr>
      <vt:lpstr>'02b-Fee Proposal'!Print_Area</vt:lpstr>
      <vt:lpstr>'03a-Design Cert'!Print_Area</vt:lpstr>
      <vt:lpstr>'106126'!Print_Area</vt:lpstr>
      <vt:lpstr>'211275'!Print_Area</vt:lpstr>
      <vt:lpstr>'306167'!Print_Area</vt:lpstr>
      <vt:lpstr>'INV 3xxxxx'!Print_Area</vt:lpstr>
      <vt:lpstr>'INV-XX'!Print_Area</vt:lpstr>
      <vt:lpstr>'INV-XXX'!Print_Area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engineer1</dc:creator>
  <cp:lastModifiedBy>felix</cp:lastModifiedBy>
  <cp:lastPrinted>2023-06-02T09:10:38Z</cp:lastPrinted>
  <dcterms:created xsi:type="dcterms:W3CDTF">2021-05-21T05:03:51Z</dcterms:created>
  <dcterms:modified xsi:type="dcterms:W3CDTF">2023-06-23T02:45:04Z</dcterms:modified>
</cp:coreProperties>
</file>