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P:\106126-A-71-71A Queenscliff Road, Queenscliff\Project control\"/>
    </mc:Choice>
  </mc:AlternateContent>
  <xr:revisionPtr revIDLastSave="0" documentId="13_ncr:1_{97A9965A-0380-4796-BD2F-079FC9087A73}" xr6:coauthVersionLast="47" xr6:coauthVersionMax="47" xr10:uidLastSave="{00000000-0000-0000-0000-000000000000}"/>
  <bookViews>
    <workbookView xWindow="25170" yWindow="780" windowWidth="24435" windowHeight="14040" activeTab="5" xr2:uid="{9F1EA209-DB64-4862-B5BC-AB2E13480384}"/>
  </bookViews>
  <sheets>
    <sheet name="01-Project Info" sheetId="3" r:id="rId1"/>
    <sheet name="02a-Fee Cals" sheetId="20" r:id="rId2"/>
    <sheet name="02b-Fee Proposal" sheetId="11" r:id="rId3"/>
    <sheet name="03-Design Certificate" sheetId="7" r:id="rId4"/>
    <sheet name="106126" sheetId="21" r:id="rId5"/>
    <sheet name="211275" sheetId="13" r:id="rId6"/>
    <sheet name="INV-X" sheetId="15" r:id="rId7"/>
    <sheet name="INV-XX" sheetId="16" r:id="rId8"/>
    <sheet name="INV-XXX" sheetId="17" r:id="rId9"/>
    <sheet name="Ver." sheetId="14" r:id="rId10"/>
  </sheets>
  <definedNames>
    <definedName name="_xlnm.Print_Area" localSheetId="2">'02b-Fee Proposal'!$A$1:$I$260</definedName>
    <definedName name="_xlnm.Print_Area" localSheetId="3">'03-Design Certificate'!$A$1:$I$60</definedName>
    <definedName name="_xlnm.Print_Area" localSheetId="5">'211275'!$A$1:$J$42</definedName>
    <definedName name="_xlnm.Print_Area" localSheetId="6">'INV-X'!$A$1:$J$42</definedName>
    <definedName name="_xlnm.Print_Area" localSheetId="7">'INV-XX'!$A$1:$J$42</definedName>
    <definedName name="_xlnm.Print_Area" localSheetId="8">'INV-XXX'!$A$1:$J$42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5" i="20" l="1"/>
  <c r="P55" i="20"/>
  <c r="Q55" i="20" s="1"/>
  <c r="Q56" i="20" s="1"/>
  <c r="Q54" i="20"/>
  <c r="Q53" i="20"/>
  <c r="Q52" i="20"/>
  <c r="Q51" i="20"/>
  <c r="W30" i="20"/>
  <c r="T25" i="20"/>
  <c r="Y33" i="20"/>
  <c r="Z33" i="20" s="1"/>
  <c r="Y32" i="20"/>
  <c r="Z32" i="20" s="1"/>
  <c r="Y31" i="20"/>
  <c r="Z31" i="20" s="1"/>
  <c r="Y30" i="20"/>
  <c r="Z30" i="20" s="1"/>
  <c r="Y29" i="20"/>
  <c r="Z29" i="20" s="1"/>
  <c r="Y28" i="20"/>
  <c r="Z28" i="20" s="1"/>
  <c r="Y27" i="20"/>
  <c r="Z27" i="20" s="1"/>
  <c r="Y26" i="20"/>
  <c r="Z26" i="20" s="1"/>
  <c r="Y25" i="20"/>
  <c r="Z25" i="20" s="1"/>
  <c r="Y24" i="20"/>
  <c r="Z24" i="20" s="1"/>
  <c r="Y23" i="20"/>
  <c r="Z23" i="20" s="1"/>
  <c r="Y22" i="20"/>
  <c r="Z22" i="20" s="1"/>
  <c r="V33" i="20"/>
  <c r="W33" i="20" s="1"/>
  <c r="V32" i="20"/>
  <c r="W32" i="20" s="1"/>
  <c r="V31" i="20"/>
  <c r="W31" i="20" s="1"/>
  <c r="V30" i="20"/>
  <c r="V29" i="20"/>
  <c r="W29" i="20" s="1"/>
  <c r="V28" i="20"/>
  <c r="W28" i="20" s="1"/>
  <c r="V27" i="20"/>
  <c r="W27" i="20" s="1"/>
  <c r="V26" i="20"/>
  <c r="W26" i="20" s="1"/>
  <c r="V25" i="20"/>
  <c r="W25" i="20" s="1"/>
  <c r="V24" i="20"/>
  <c r="W24" i="20" s="1"/>
  <c r="V23" i="20"/>
  <c r="W23" i="20" s="1"/>
  <c r="V22" i="20"/>
  <c r="W22" i="20" s="1"/>
  <c r="S33" i="20"/>
  <c r="T33" i="20" s="1"/>
  <c r="S32" i="20"/>
  <c r="T32" i="20" s="1"/>
  <c r="S31" i="20"/>
  <c r="T31" i="20" s="1"/>
  <c r="S30" i="20"/>
  <c r="T30" i="20" s="1"/>
  <c r="S29" i="20"/>
  <c r="T29" i="20" s="1"/>
  <c r="S28" i="20"/>
  <c r="T28" i="20" s="1"/>
  <c r="S27" i="20"/>
  <c r="T27" i="20" s="1"/>
  <c r="S26" i="20"/>
  <c r="T26" i="20" s="1"/>
  <c r="S25" i="20"/>
  <c r="S24" i="20"/>
  <c r="T24" i="20" s="1"/>
  <c r="S23" i="20"/>
  <c r="T23" i="20" s="1"/>
  <c r="S22" i="20"/>
  <c r="T22" i="20" s="1"/>
  <c r="P33" i="20"/>
  <c r="Q33" i="20" s="1"/>
  <c r="P32" i="20"/>
  <c r="Q32" i="20" s="1"/>
  <c r="P31" i="20"/>
  <c r="P30" i="20"/>
  <c r="P29" i="20"/>
  <c r="P28" i="20"/>
  <c r="P27" i="20"/>
  <c r="P26" i="20"/>
  <c r="P25" i="20"/>
  <c r="P24" i="20"/>
  <c r="P23" i="20"/>
  <c r="P22" i="20"/>
  <c r="M33" i="20"/>
  <c r="M32" i="20"/>
  <c r="M31" i="20"/>
  <c r="M30" i="20"/>
  <c r="M29" i="20"/>
  <c r="M28" i="20"/>
  <c r="M27" i="20"/>
  <c r="M26" i="20"/>
  <c r="M25" i="20"/>
  <c r="M24" i="20"/>
  <c r="M23" i="20"/>
  <c r="M22" i="20"/>
  <c r="J33" i="20"/>
  <c r="J32" i="20"/>
  <c r="J31" i="20"/>
  <c r="J30" i="20"/>
  <c r="J29" i="20"/>
  <c r="J28" i="20"/>
  <c r="J27" i="20"/>
  <c r="J26" i="20"/>
  <c r="J25" i="20"/>
  <c r="J24" i="20"/>
  <c r="J23" i="20"/>
  <c r="J22" i="20"/>
  <c r="G33" i="20"/>
  <c r="G32" i="20"/>
  <c r="G31" i="20"/>
  <c r="G30" i="20"/>
  <c r="G29" i="20"/>
  <c r="G28" i="20"/>
  <c r="G27" i="20"/>
  <c r="G26" i="20"/>
  <c r="G25" i="20"/>
  <c r="G24" i="20"/>
  <c r="G23" i="20"/>
  <c r="G22" i="20"/>
  <c r="Q57" i="20" l="1"/>
  <c r="B2" i="3" l="1"/>
  <c r="A12" i="13"/>
  <c r="I28" i="13"/>
  <c r="I24" i="13"/>
  <c r="I20" i="13"/>
  <c r="H32" i="13"/>
  <c r="I32" i="13" s="1"/>
  <c r="J32" i="13" s="1"/>
  <c r="F48" i="21" l="1"/>
  <c r="H45" i="21"/>
  <c r="F40" i="21"/>
  <c r="H37" i="21"/>
  <c r="F34" i="21"/>
  <c r="H31" i="21"/>
  <c r="H50" i="21" s="1"/>
  <c r="H51" i="21" s="1"/>
  <c r="H52" i="21" s="1"/>
  <c r="F28" i="21"/>
  <c r="H25" i="21"/>
  <c r="A73" i="11" l="1"/>
  <c r="A72" i="11"/>
  <c r="A71" i="11"/>
  <c r="A112" i="11"/>
  <c r="A104" i="11"/>
  <c r="A89" i="11"/>
  <c r="A87" i="11"/>
  <c r="A78" i="11"/>
  <c r="A76" i="11"/>
  <c r="A68" i="11"/>
  <c r="A67" i="11"/>
  <c r="A66" i="11"/>
  <c r="A63" i="11"/>
  <c r="A62" i="11"/>
  <c r="A61" i="11"/>
  <c r="A59" i="11"/>
  <c r="A56" i="11"/>
  <c r="A55" i="11"/>
  <c r="A53" i="11"/>
  <c r="G179" i="11"/>
  <c r="G178" i="11"/>
  <c r="G177" i="11"/>
  <c r="G176" i="11"/>
  <c r="G30" i="13"/>
  <c r="G26" i="13"/>
  <c r="G22" i="13"/>
  <c r="G18" i="13"/>
  <c r="I16" i="13"/>
  <c r="I33" i="13" l="1"/>
  <c r="J33" i="13"/>
  <c r="A122" i="11" l="1"/>
  <c r="A38" i="3" l="1"/>
  <c r="A8" i="13" l="1"/>
  <c r="A14" i="13" l="1"/>
  <c r="D44" i="13"/>
  <c r="D44" i="17" l="1"/>
  <c r="D43" i="17"/>
  <c r="D44" i="16"/>
  <c r="D43" i="16"/>
  <c r="D44" i="15"/>
  <c r="D43" i="15"/>
  <c r="D43" i="13"/>
  <c r="F43" i="20" l="1"/>
  <c r="D42" i="20"/>
  <c r="F42" i="20" s="1"/>
  <c r="D41" i="20"/>
  <c r="F41" i="20" s="1"/>
  <c r="R40" i="20"/>
  <c r="D40" i="20"/>
  <c r="F40" i="20" s="1"/>
  <c r="R39" i="20"/>
  <c r="D39" i="20"/>
  <c r="C39" i="20"/>
  <c r="R38" i="20"/>
  <c r="E38" i="20"/>
  <c r="E45" i="20" s="1"/>
  <c r="E46" i="20" s="1"/>
  <c r="R37" i="20"/>
  <c r="D37" i="20"/>
  <c r="C37" i="20"/>
  <c r="B37" i="20"/>
  <c r="B45" i="20" s="1"/>
  <c r="J36" i="20"/>
  <c r="J46" i="20" s="1"/>
  <c r="D36" i="20"/>
  <c r="C36" i="20"/>
  <c r="D29" i="20"/>
  <c r="D28" i="20"/>
  <c r="D27" i="20"/>
  <c r="D26" i="20"/>
  <c r="D25" i="20"/>
  <c r="D24" i="20"/>
  <c r="D23" i="20"/>
  <c r="D22" i="20"/>
  <c r="D21" i="20"/>
  <c r="D20" i="20"/>
  <c r="F37" i="20" l="1"/>
  <c r="C45" i="20"/>
  <c r="C46" i="20" s="1"/>
  <c r="D45" i="20"/>
  <c r="D46" i="20" s="1"/>
  <c r="F39" i="20"/>
  <c r="D31" i="20"/>
  <c r="F38" i="20"/>
  <c r="B46" i="20"/>
  <c r="F36" i="20"/>
  <c r="F45" i="20" l="1"/>
  <c r="F46" i="20"/>
  <c r="F48" i="20" s="1"/>
  <c r="S25" i="17"/>
  <c r="T25" i="17" s="1"/>
  <c r="U25" i="17" s="1"/>
  <c r="I16" i="17"/>
  <c r="J16" i="17" s="1"/>
  <c r="A16" i="17"/>
  <c r="I15" i="17"/>
  <c r="J15" i="17" s="1"/>
  <c r="A15" i="17"/>
  <c r="A14" i="17"/>
  <c r="A13" i="17"/>
  <c r="A12" i="17"/>
  <c r="A7" i="17"/>
  <c r="A6" i="17"/>
  <c r="J5" i="17" a="1"/>
  <c r="J5" i="17" s="1"/>
  <c r="A5" i="17"/>
  <c r="S25" i="16"/>
  <c r="T25" i="16" s="1"/>
  <c r="U25" i="16" s="1"/>
  <c r="I16" i="16"/>
  <c r="J16" i="16" s="1"/>
  <c r="A16" i="16"/>
  <c r="I15" i="16"/>
  <c r="J15" i="16" s="1"/>
  <c r="A15" i="16"/>
  <c r="A14" i="16"/>
  <c r="A13" i="16"/>
  <c r="A12" i="16"/>
  <c r="A7" i="16"/>
  <c r="A6" i="16"/>
  <c r="J5" i="16" a="1"/>
  <c r="J5" i="16" s="1"/>
  <c r="A5" i="16"/>
  <c r="S25" i="15"/>
  <c r="T25" i="15" s="1"/>
  <c r="U25" i="15" s="1"/>
  <c r="I16" i="15"/>
  <c r="J16" i="15" s="1"/>
  <c r="A16" i="15"/>
  <c r="I15" i="15"/>
  <c r="J15" i="15" s="1"/>
  <c r="A15" i="15"/>
  <c r="A14" i="15"/>
  <c r="A13" i="15"/>
  <c r="A12" i="15"/>
  <c r="A7" i="15"/>
  <c r="A6" i="15"/>
  <c r="J5" i="15" a="1"/>
  <c r="J5" i="15" s="1"/>
  <c r="A5" i="15"/>
  <c r="I33" i="17" l="1"/>
  <c r="D6" i="3" s="1"/>
  <c r="J13" i="17"/>
  <c r="J33" i="17" s="1"/>
  <c r="I33" i="15"/>
  <c r="D4" i="3" s="1"/>
  <c r="I33" i="16"/>
  <c r="J13" i="16"/>
  <c r="J33" i="16" s="1"/>
  <c r="J13" i="15"/>
  <c r="J33" i="15" s="1"/>
  <c r="E6" i="3" l="1"/>
  <c r="C6" i="3"/>
  <c r="E4" i="3"/>
  <c r="C4" i="3"/>
  <c r="D5" i="3"/>
  <c r="E5" i="3"/>
  <c r="C5" i="3"/>
  <c r="A8" i="11"/>
  <c r="A5" i="13"/>
  <c r="B3" i="11"/>
  <c r="B1" i="11"/>
  <c r="A5" i="11" s="1"/>
  <c r="B2" i="11"/>
  <c r="A6" i="13"/>
  <c r="A2" i="7" l="1"/>
  <c r="J5" i="13" a="1"/>
  <c r="J5" i="13" s="1"/>
  <c r="A7" i="13" l="1"/>
  <c r="F180" i="11" l="1"/>
  <c r="H26" i="3" l="1"/>
  <c r="H27" i="3"/>
  <c r="H28" i="3"/>
  <c r="H29" i="3"/>
  <c r="H30" i="3"/>
  <c r="H31" i="3"/>
  <c r="H32" i="3"/>
  <c r="H33" i="3"/>
  <c r="H34" i="3"/>
  <c r="H35" i="3"/>
  <c r="H25" i="3"/>
  <c r="H24" i="3"/>
  <c r="H23" i="3"/>
  <c r="S25" i="13" l="1"/>
  <c r="T25" i="13" s="1"/>
  <c r="U25" i="13" s="1"/>
  <c r="H1" i="11"/>
  <c r="H46" i="7"/>
  <c r="H47" i="7"/>
  <c r="H48" i="7"/>
  <c r="H49" i="7"/>
  <c r="H50" i="7"/>
  <c r="H51" i="7"/>
  <c r="H45" i="7"/>
  <c r="D46" i="7"/>
  <c r="D47" i="7"/>
  <c r="D48" i="7"/>
  <c r="D49" i="7"/>
  <c r="D50" i="7"/>
  <c r="D51" i="7"/>
  <c r="D45" i="7"/>
  <c r="B47" i="7"/>
  <c r="B46" i="7"/>
  <c r="B45" i="7"/>
  <c r="B49" i="7"/>
  <c r="B50" i="7"/>
  <c r="B51" i="7"/>
  <c r="B48" i="7"/>
  <c r="F209" i="11" l="1"/>
  <c r="H2" i="11"/>
  <c r="A6" i="11" l="1"/>
  <c r="B195" i="11"/>
  <c r="G180" i="11"/>
  <c r="G59" i="7"/>
  <c r="I42" i="17" l="1"/>
  <c r="I42" i="15"/>
  <c r="I42" i="16"/>
  <c r="E3" i="3"/>
  <c r="D3" i="3"/>
  <c r="C3" i="3"/>
  <c r="C1"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<sst xmlns="http://schemas.openxmlformats.org/spreadsheetml/2006/main" count="996" uniqueCount="541">
  <si>
    <t>Mechanical Design Certificate</t>
  </si>
  <si>
    <t>I</t>
  </si>
  <si>
    <t>Qing Felix Ye</t>
  </si>
  <si>
    <t>of</t>
  </si>
  <si>
    <t>Premium Consulting Engineers</t>
  </si>
  <si>
    <t xml:space="preserve">Qualifications and experience: </t>
  </si>
  <si>
    <t>(Address)</t>
  </si>
  <si>
    <t>(Appropriately qualified person)</t>
  </si>
  <si>
    <t xml:space="preserve">That the Mechanical Services Drawings and Specifications have been checked and comply with: </t>
  </si>
  <si>
    <t>•</t>
  </si>
  <si>
    <t>BCA Clause</t>
  </si>
  <si>
    <t>Description (Mechanical)</t>
  </si>
  <si>
    <t>F4.5</t>
  </si>
  <si>
    <t>F4.12</t>
  </si>
  <si>
    <t>J5</t>
  </si>
  <si>
    <t>Smoke Hazard Management
General requirements
Air Handling Systems</t>
  </si>
  <si>
    <t>Health and Amenity
Light and Ventilation
Ventilation of rooms</t>
  </si>
  <si>
    <t>Health and Amenity
Light and Ventilation
Kitchen local exhaust ventilation</t>
  </si>
  <si>
    <t>The following is a schedule of the relevant service design drawings and specifications.</t>
  </si>
  <si>
    <t>A</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</si>
  <si>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</si>
  <si>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</si>
  <si>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</si>
  <si>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</si>
  <si>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</si>
  <si>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2.1</t>
  </si>
  <si>
    <t>2.2</t>
  </si>
  <si>
    <t>CONDITIONS OF ENGAGEMENT</t>
  </si>
  <si>
    <t>Deliverables</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</si>
  <si>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</si>
  <si>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</si>
  <si>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</si>
  <si>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</si>
  <si>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</si>
  <si>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</si>
  <si>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</si>
  <si>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</si>
  <si>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</si>
  <si>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Commercial kitchen exhaust and makeup air system design;</t>
  </si>
  <si>
    <t>Air conditioning design to the tenancy area as required;</t>
  </si>
  <si>
    <t>Standard</t>
  </si>
  <si>
    <t>Suite 802, 299 Sussex Street, Sydney NSW 2000</t>
  </si>
  <si>
    <t>The use of ventilation and airconditioning in Buildings
Part 1: Fire and Smoke Control in buildings</t>
  </si>
  <si>
    <t>The use of ventilation and air conditioning in buildings
Part 2: Mechanical ventilation for acceptable indoor-air quality</t>
  </si>
  <si>
    <t>The use of ventilation and air conditioning in buildings
Part 4: Natural ventilation of the buildings</t>
  </si>
  <si>
    <t>Refrigerating systems and heat pumps - Safety and environmental requirements
Part 1: Definitions, classification and selection criteria</t>
  </si>
  <si>
    <t>Refrigerating systems and heat pumps - Safety and environmental requirements
Part 2: Design, construction, testing, marking and documentation</t>
  </si>
  <si>
    <t>Yours faithfully,</t>
  </si>
  <si>
    <t>Name:</t>
  </si>
  <si>
    <t xml:space="preserve">  Qing Ye (Felix)</t>
  </si>
  <si>
    <t xml:space="preserve">Date:  </t>
  </si>
  <si>
    <t>Hereby certify:</t>
  </si>
  <si>
    <t xml:space="preserve">Asana Project template </t>
  </si>
  <si>
    <t>AS1668.1:2015</t>
  </si>
  <si>
    <t>AS1668.2:2012</t>
  </si>
  <si>
    <t>AS1668.4:2012</t>
  </si>
  <si>
    <t>AS5149.1:2016</t>
  </si>
  <si>
    <t>AS5149.2:2016</t>
  </si>
  <si>
    <t xml:space="preserve">                                  (Firm)</t>
  </si>
  <si>
    <t>Cover Sheet</t>
  </si>
  <si>
    <t>Tenancy Level Layout</t>
  </si>
  <si>
    <t>Roof Layout</t>
  </si>
  <si>
    <t>The relevant clauses of the National Construction Code 2019 Amendment 1.</t>
  </si>
  <si>
    <t>Date:</t>
  </si>
  <si>
    <t>Mechanical Services - Extent</t>
  </si>
  <si>
    <t>2</t>
  </si>
  <si>
    <t>1</t>
  </si>
  <si>
    <t>Mechanical Services - Exclusion</t>
  </si>
  <si>
    <t>4</t>
  </si>
  <si>
    <t>INSURANCE DETAILS</t>
  </si>
  <si>
    <t>AS4674:2004</t>
  </si>
  <si>
    <t>Design, construction and fit-out of food premises, Clause 2.5.2</t>
  </si>
  <si>
    <t>Professional indemnity</t>
  </si>
  <si>
    <t>Allianz</t>
  </si>
  <si>
    <t>Public Liability</t>
  </si>
  <si>
    <t>CGU</t>
  </si>
  <si>
    <t>Insurance type</t>
  </si>
  <si>
    <t>Insurer</t>
  </si>
  <si>
    <t>Amount</t>
  </si>
  <si>
    <t>6</t>
  </si>
  <si>
    <t>per hour</t>
  </si>
  <si>
    <t>M: 0426 076 689</t>
  </si>
  <si>
    <t>NSW Fair Trading C9 Certifier</t>
  </si>
  <si>
    <t>NSW Fair Trading Professional Engineer</t>
  </si>
  <si>
    <t>M.E  CPEng NER  RPEQ</t>
  </si>
  <si>
    <t>2.3</t>
  </si>
  <si>
    <t>Fee proposal stage</t>
  </si>
  <si>
    <t>Identify scope of work, do the kitchen ventilation and/or air-conditioning needed?</t>
  </si>
  <si>
    <t>1-2</t>
  </si>
  <si>
    <t>Documentation and issue</t>
  </si>
  <si>
    <t>Perform site visit (if included), obtain site photos(inside tenancy, shopfront, roof)</t>
  </si>
  <si>
    <t>GENERAL DESCRIPTION OF WORK</t>
  </si>
  <si>
    <t>7</t>
  </si>
  <si>
    <t>SIGNATURE AND APPROVAL</t>
  </si>
  <si>
    <t>Signature:</t>
  </si>
  <si>
    <t>Company:</t>
  </si>
  <si>
    <t>Full Name:</t>
  </si>
  <si>
    <t>Client</t>
  </si>
  <si>
    <t>We only provide 2 free amendments. Any additional work required beyond the scope defined will be charged at hourly rates. The following rates (GST exclusive) are current to project completion.</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</si>
  <si>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</si>
  <si>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</si>
  <si>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</si>
  <si>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</si>
  <si>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</si>
  <si>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</si>
  <si>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</si>
  <si>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</si>
  <si>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</si>
  <si>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</si>
  <si>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</si>
  <si>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</si>
  <si>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</si>
  <si>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</si>
  <si>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</si>
  <si>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</si>
  <si>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</si>
  <si>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</si>
  <si>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</si>
  <si>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</si>
  <si>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</si>
  <si>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</si>
  <si>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</si>
  <si>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</si>
  <si>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</si>
  <si>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</si>
  <si>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</si>
  <si>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</si>
  <si>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</si>
  <si>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</si>
  <si>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</si>
  <si>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</si>
  <si>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</si>
  <si>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</si>
  <si>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</si>
  <si>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</si>
  <si>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</si>
  <si>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</si>
  <si>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</si>
  <si>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</si>
  <si>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</si>
  <si>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</si>
  <si>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</si>
  <si>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</si>
  <si>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</si>
  <si>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</si>
  <si>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t>
  </si>
  <si>
    <t>Total ex.GST</t>
  </si>
  <si>
    <t>Total in.GST</t>
  </si>
  <si>
    <t>Drawing transmittal</t>
  </si>
  <si>
    <t>Project Name:</t>
  </si>
  <si>
    <t>Project Name, Upper Case:</t>
  </si>
  <si>
    <t>Client Company:</t>
  </si>
  <si>
    <t>Client Address:</t>
  </si>
  <si>
    <t>Client ABN:</t>
  </si>
  <si>
    <t>Bill to:</t>
  </si>
  <si>
    <t>Description</t>
  </si>
  <si>
    <t>Payment Details:</t>
  </si>
  <si>
    <t>Bank:</t>
  </si>
  <si>
    <t>St George Bank</t>
    <phoneticPr fontId="2" type="noConversion"/>
  </si>
  <si>
    <t>Name:</t>
    <phoneticPr fontId="2" type="noConversion"/>
  </si>
  <si>
    <t>Premium Consulting Engineers Pty Ltd</t>
    <phoneticPr fontId="2" type="noConversion"/>
  </si>
  <si>
    <t>BSB:</t>
  </si>
  <si>
    <t>112879</t>
    <phoneticPr fontId="13" type="noConversion"/>
  </si>
  <si>
    <t>A/C No.:</t>
    <phoneticPr fontId="2" type="noConversion"/>
  </si>
  <si>
    <t>415395374</t>
  </si>
  <si>
    <t>TAX INVOICE</t>
  </si>
  <si>
    <t>Payment method:</t>
  </si>
  <si>
    <t>This pay</t>
  </si>
  <si>
    <t xml:space="preserve">Site visit and investigation: </t>
  </si>
  <si>
    <t xml:space="preserve">Tender documentation: </t>
  </si>
  <si>
    <t>Amount
Ex. GST</t>
  </si>
  <si>
    <t>Amount
In. GST</t>
  </si>
  <si>
    <t xml:space="preserve">Preparation of Performance Solutions </t>
  </si>
  <si>
    <t>Client Full Name:</t>
  </si>
  <si>
    <t>Other ventilation as required to AS 1668.2</t>
  </si>
  <si>
    <t>Natural ventilation design</t>
  </si>
  <si>
    <t>Map out existing mechanical components</t>
  </si>
  <si>
    <t>Client Contact Number:</t>
  </si>
  <si>
    <t>Project Type</t>
  </si>
  <si>
    <t>Receive site photos or other site condition information (provide by the client)</t>
  </si>
  <si>
    <t>Receive final architectural/interior design drawings (provide by the architect)</t>
  </si>
  <si>
    <t>Discuss with architect to finalize details including design coordination</t>
  </si>
  <si>
    <t xml:space="preserve">Fee proposal stage </t>
  </si>
  <si>
    <t>Pre-design information collection</t>
  </si>
  <si>
    <t>Answer RFIs</t>
  </si>
  <si>
    <t>Maximum 2 free drawing amendments allowed</t>
  </si>
  <si>
    <t>[]</t>
  </si>
  <si>
    <t>Note: We require full invoice to be paid before issuing full set of documentation</t>
  </si>
  <si>
    <t>One (1) on-site meeting is included</t>
  </si>
  <si>
    <t>business day</t>
  </si>
  <si>
    <t>5</t>
  </si>
  <si>
    <t>Assessment of compliance with environmental noise regulations</t>
  </si>
  <si>
    <t>Mechanical design certificate</t>
  </si>
  <si>
    <t>Equipment selection</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</si>
  <si>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</si>
  <si>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</si>
  <si>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</si>
  <si>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 xml:space="preserve">Set up project folder </t>
  </si>
  <si>
    <t>Finalisze fee proposal and email to the client</t>
  </si>
  <si>
    <t>Setup</t>
  </si>
  <si>
    <t>Do preliminary cals</t>
  </si>
  <si>
    <t>Check drawings and airflow, AC cals</t>
  </si>
  <si>
    <t>Continue for drawings</t>
  </si>
  <si>
    <t>Review and checking drawings and cert, in Plot folder, to send docs to client</t>
  </si>
  <si>
    <t xml:space="preserve">Drawing Number </t>
  </si>
  <si>
    <t>Drawing Name</t>
  </si>
  <si>
    <t>Revision</t>
  </si>
  <si>
    <t>NSW Fair Trading Mechanical Design Practitioner (Reg No.: DEP0000275)</t>
  </si>
  <si>
    <t>Drawing Number</t>
  </si>
  <si>
    <t>Client Reference:</t>
  </si>
  <si>
    <t>Invoice Number:</t>
  </si>
  <si>
    <t>Master of HVAC Engineering, Chartered Professional Engineer (MIEAust No.: 3631369);</t>
  </si>
  <si>
    <t>NSW Fair Trading C9 Certifier (Reg No.: BDC04672); and</t>
  </si>
  <si>
    <t>Note: We also offer optional installation service. Please contact us for further discussion.</t>
  </si>
  <si>
    <t>Receive base building drawings detailing information of air conditioning and ventilation provision</t>
  </si>
  <si>
    <t>Note:</t>
  </si>
  <si>
    <t xml:space="preserve">Please quote invoice No. when transferring </t>
  </si>
  <si>
    <t>Paid</t>
  </si>
  <si>
    <t>Design and Equipment Procurement</t>
  </si>
  <si>
    <t>System Comissioning</t>
  </si>
  <si>
    <t>Project Completion</t>
  </si>
  <si>
    <t>Retention</t>
  </si>
  <si>
    <t>Payment Instalments</t>
  </si>
  <si>
    <t>Felix Ye (ME CPEng NER RPEQ DBP)</t>
  </si>
  <si>
    <t xml:space="preserve">Director/Building Efficiency </t>
  </si>
  <si>
    <t>Freeman Jin (CPEng NER RBP RPEQ PMP)</t>
  </si>
  <si>
    <t>Freeman Jin (CPEng CMVP CEC Design PMP)</t>
  </si>
  <si>
    <t>ATT:</t>
  </si>
  <si>
    <t>Created by</t>
  </si>
  <si>
    <t>Reviewed by</t>
  </si>
  <si>
    <t>Date</t>
  </si>
  <si>
    <t>1.0</t>
  </si>
  <si>
    <t>1.1</t>
  </si>
  <si>
    <t>1.2</t>
  </si>
  <si>
    <t>1.3</t>
  </si>
  <si>
    <t>1.4</t>
  </si>
  <si>
    <t>1.5</t>
  </si>
  <si>
    <t>Freeman J</t>
  </si>
  <si>
    <t>Felix Y</t>
  </si>
  <si>
    <t>PCE original template</t>
  </si>
  <si>
    <t>Update header and format</t>
  </si>
  <si>
    <t>Expand 'Project Info' tab for generic projects. For future use.</t>
  </si>
  <si>
    <t>Standardise layout, contents specific for restaurant projects</t>
  </si>
  <si>
    <t>prior to 2022</t>
  </si>
  <si>
    <t xml:space="preserve">Update 'Invoice' tab </t>
  </si>
  <si>
    <t>Payment in 7 days from invoice date</t>
  </si>
  <si>
    <t>Hourly Rates</t>
  </si>
  <si>
    <t>Director, MEP</t>
  </si>
  <si>
    <t>Refine header 'contact' image, fix '0' display bug, remove 'dropdown' scope list, add fee proposal signature</t>
  </si>
  <si>
    <t>M-000</t>
  </si>
  <si>
    <t>M-001</t>
  </si>
  <si>
    <t>M-002</t>
  </si>
  <si>
    <t>PCE Capabilities</t>
  </si>
  <si>
    <t>Project Resources</t>
  </si>
  <si>
    <t>-    Felix Ye (ME CPEng NER RPEQ DBP)</t>
  </si>
  <si>
    <t>Copies of insurance certificate are available upon request.</t>
  </si>
  <si>
    <t>Charcoal exhaust design with spark arrestor</t>
  </si>
  <si>
    <t>Performance based horizontal kitchen exhaust discharge</t>
  </si>
  <si>
    <t>Grilles coordination with RCP</t>
  </si>
  <si>
    <t>D&amp;BP act class 2 building design declaration</t>
  </si>
  <si>
    <t>1 off site visit</t>
  </si>
  <si>
    <t>Full set of mechanical drawings in PDF format</t>
  </si>
  <si>
    <t>Full set of mechanical drawings in DWG and PDF format</t>
  </si>
  <si>
    <t>MIEAust, M.AIRAH, CPEng, NER, RPEQ</t>
  </si>
  <si>
    <t>Master of Engineering in Heating, Gas Supply, Ventilation and Air Conditioning</t>
  </si>
  <si>
    <t>Felix:</t>
  </si>
  <si>
    <t>Freeman:</t>
  </si>
  <si>
    <t xml:space="preserve">CPEng, NER (Mechanical Service, Building Services) </t>
  </si>
  <si>
    <t>MIEAust, M.AIRAH, PMP</t>
  </si>
  <si>
    <t>BDC C9 Mechanical Certifier, DBP Mechanical Design Practitioner</t>
  </si>
  <si>
    <t>E: felix@pcen.com.au</t>
  </si>
  <si>
    <t>Odour management report, please liaise with us cost of the report from us</t>
  </si>
  <si>
    <t xml:space="preserve">Our team of engineers are highly experienced and fully qualified. Our qualifications relating to this project include: </t>
  </si>
  <si>
    <t>Registered Engineer (Victoria, Queensland)</t>
  </si>
  <si>
    <t>Restaurant Project References</t>
  </si>
  <si>
    <t>We currently hold the following insurances to as required by authorities</t>
  </si>
  <si>
    <t>per 3 hour section inclusive travelling</t>
  </si>
  <si>
    <t>Expertise</t>
  </si>
  <si>
    <t>Drawing Name, Upper Case:</t>
  </si>
  <si>
    <t>1.6</t>
  </si>
  <si>
    <t>Hanok Korean, multiple locations (authentic Korean charcoal BBQ)</t>
  </si>
  <si>
    <t>We have enormous experience in this area. Some of our previous works are:</t>
  </si>
  <si>
    <t>Qualification</t>
  </si>
  <si>
    <t>Project Experience</t>
  </si>
  <si>
    <t>Main Contact Full Name:</t>
  </si>
  <si>
    <t>Main Contact Company:</t>
  </si>
  <si>
    <t>Main Contact Address:</t>
  </si>
  <si>
    <t>Main Contact ABN:</t>
  </si>
  <si>
    <t>Contact Number:</t>
  </si>
  <si>
    <t>Fire resistance
Protection of Openings
Openings in floors and ceilings for services</t>
  </si>
  <si>
    <t>C3.12</t>
  </si>
  <si>
    <t>C3.15</t>
  </si>
  <si>
    <t>Fire resistance
Protection of Openings
Openings for service installations</t>
  </si>
  <si>
    <t>E2.2 (a), (b)&amp; (c)</t>
  </si>
  <si>
    <t>F4.11</t>
  </si>
  <si>
    <t>Health and Amenity
Light and Ventilation
Carparks</t>
  </si>
  <si>
    <t>F6.3</t>
  </si>
  <si>
    <t>J3.5</t>
  </si>
  <si>
    <t>Energy Efficiency
Building Sealing
Exhaust Fans</t>
  </si>
  <si>
    <t>Air-handling and water systems of buildings — Microbial control</t>
  </si>
  <si>
    <t>AS3666.1:2011</t>
  </si>
  <si>
    <t>01-Project Info: drawing list Uppercase converstion added
02-Fee Proposal: scope list added; PCE Capability added/updated.
01- Project Info: Separate client and main contact details</t>
  </si>
  <si>
    <t>03-Design Certificate - full clause list added (separate restaurant and apartment)</t>
  </si>
  <si>
    <t>Fee accepted? Ventilation and AC?</t>
  </si>
  <si>
    <t xml:space="preserve">Energy Efficiency
Air-conditioning and Ventilation Systems
</t>
  </si>
  <si>
    <t>Invoice sent? Paid?</t>
  </si>
  <si>
    <t>03-Design Certificate - full clause list added
02-Fee proposal pricing table updated
02-Fee Proposal - allow customied input of service items
04-Invoice amount linked to fee breakdown in '02-Fee Proposal'</t>
  </si>
  <si>
    <t>Fire Resistance
Fire Hazard Property
Air-handling ductwork</t>
  </si>
  <si>
    <t>C3.9</t>
  </si>
  <si>
    <t>Fire Resistance
Protection of openings
Service penetrations in fire-isolated exits</t>
  </si>
  <si>
    <t>F4.6</t>
  </si>
  <si>
    <t>Health and amenity
Light and ventilation
Natural Ventilation</t>
  </si>
  <si>
    <t>F6.4</t>
  </si>
  <si>
    <t>Health and amenity
Condensation Management
Ventilation of roof spaces</t>
  </si>
  <si>
    <t>Health and amenity
Condensation management
Flow rate and discharge of exhaust systems</t>
  </si>
  <si>
    <t>Table top BBQ/Hot pot exhaust system</t>
  </si>
  <si>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</si>
  <si>
    <t>Break data link</t>
  </si>
  <si>
    <t>Pursuant to the provisions of Clause A5.2 of the Building Code of Australia Amendament 1, Volume 1.</t>
  </si>
  <si>
    <t>The referenced Australian Standards listed in the Building Code of Australia (Schedule 4 Referenced Documents) as follows:</t>
  </si>
  <si>
    <t>C1.10(5)</t>
  </si>
  <si>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</si>
  <si>
    <t>BDC C9 Mechanical Certifier</t>
  </si>
  <si>
    <t>DBP Class 2 building Design Practitioner</t>
  </si>
  <si>
    <t>Minor bugs fixed. Published in Procedue budget.</t>
  </si>
  <si>
    <t>1.10</t>
  </si>
  <si>
    <t>02-Fee Proposal. Project reference updated.</t>
  </si>
  <si>
    <t>‘Grand Auburn’, 5-7 Northumberland Road, Auburn (Zhinar Architects, mixed-used apartment)</t>
  </si>
  <si>
    <t>Meet Fresh, multiple locations (contemporary exquisite desserts)</t>
  </si>
  <si>
    <t>KFC, Baulkham Hills and Rhodes (International fast food chain)</t>
  </si>
  <si>
    <t>Apartment reference</t>
  </si>
  <si>
    <t xml:space="preserve">93 Forest Road, Hurstville (DKO Architects, 4 towers, 550 apartments and commercial/retail) </t>
  </si>
  <si>
    <t>‘Crownview’, 373 Crown Street, Wollongong (mixed-used twin tower, 149 apartments)</t>
  </si>
  <si>
    <t>Meriton Apartment/Service Apartment, 180 George Street, Parramatta (66 &amp; 57-storey twin tower)</t>
  </si>
  <si>
    <t>‘Regent’, 58-68 Regent Street, Kogarah (PBD Architects,12-storey, 96 high-end apartments, $80m)</t>
  </si>
  <si>
    <t>'Forte’, 8-10 Shirley Street, Carlingford (MPA Architects, 9-storey apartment, $50m)</t>
  </si>
  <si>
    <t>‘Princeton Killara’, 9-21 Lorne Avenue Killara (Low-rise 32 boutique premium apartments, $70m)</t>
  </si>
  <si>
    <t>31 Warriewood Road, Warriewood (DKO Architects, 5-storey 104 apartments)</t>
  </si>
  <si>
    <t>‘The Pearson’, 2-6 Pearson Ave, Gordon (Wolski Coppin Architecture, boutique apartment)</t>
  </si>
  <si>
    <t>The Mitchell', 11-15 Mitchell Avenue, Jannali (PBD Architects, 31 featured apartments)</t>
  </si>
  <si>
    <t>Hai Di Lao, Darlin Harbour and Chatswood (international Premium Hot-Pot chain )</t>
  </si>
  <si>
    <t>Ogalo, multiple locations (casual dining restaurant chain)</t>
  </si>
  <si>
    <t>WE Kitchens (modern central commercial kitchen hire services)</t>
  </si>
  <si>
    <t>Kagoshima Master, Ultimo and Crowns Nest (authentic Wagyu Yakiniku restaurant)</t>
  </si>
  <si>
    <t>Leaf Café, multiple locations (award winning coffee, coffee franchises)</t>
  </si>
  <si>
    <t>Mamaks Village, Darling Harbour and Martin Place (authentic Malaysian cuisine)</t>
  </si>
  <si>
    <t>The Grounds of Alexandria (stylish café, bar, restaurant, garden and event hub)</t>
  </si>
  <si>
    <t>Receive architectural/interior drawings, project specific requirements (provide by the client)</t>
  </si>
  <si>
    <t>Confirm specific requirements from the base building</t>
  </si>
  <si>
    <t>Commercial Project References</t>
  </si>
  <si>
    <t>Level 11, 59 Goulburn Street, Haymarket (Premier Corporate Office)</t>
  </si>
  <si>
    <t>Raywhite Office, Arncliffe (Real Estate)</t>
  </si>
  <si>
    <t>China Construction Bank Sydney (Corporate head office)</t>
  </si>
  <si>
    <t>Haneco Lighting Head Office (Manufacture office)</t>
  </si>
  <si>
    <t xml:space="preserve">Stone Real-estate, Engadine (Real estate) </t>
  </si>
  <si>
    <t>Vitaland Kids Cafe, Castle Hill and Alexandra (Kids play centre chain store)</t>
  </si>
  <si>
    <t>Galaxy Education Alliance (Education)</t>
  </si>
  <si>
    <t>Megumi Japan Medical Beauty (Beauty)</t>
  </si>
  <si>
    <t>Abbey College, Haymarket  (Education)</t>
  </si>
  <si>
    <t>Sugar KTV, 15 Goulburn Street, Haymarket (Entertainment)</t>
  </si>
  <si>
    <t>02-Fee Proposal. Commercial Project reference updated.</t>
  </si>
  <si>
    <t>Specification C1.10(5)</t>
  </si>
  <si>
    <t>Design Certificate clause updated, fix some minor error</t>
  </si>
  <si>
    <t>00/00/0000</t>
  </si>
  <si>
    <t>dd/mm/yyyy</t>
  </si>
  <si>
    <t>Invoice Status</t>
  </si>
  <si>
    <t>INV NO.</t>
  </si>
  <si>
    <t>Issued On</t>
  </si>
  <si>
    <t>Paid?</t>
  </si>
  <si>
    <t>Quotation Number:</t>
  </si>
  <si>
    <t>- Logo and contact details in Header changed 
- 4 Invoice sheets created and linked to 'Project Info' invoice status summary
- Customer first name removed from "Project Info'</t>
  </si>
  <si>
    <t>Method 2: Design Fee Calculated via Workload/PCE Statistic Figure</t>
  </si>
  <si>
    <t>No. off</t>
  </si>
  <si>
    <t>Rate</t>
  </si>
  <si>
    <t>Sum</t>
  </si>
  <si>
    <t>Design Sketches</t>
  </si>
  <si>
    <t>AutoCAD drawings</t>
  </si>
  <si>
    <t>Design meetings</t>
  </si>
  <si>
    <t>Site visit and defect report</t>
  </si>
  <si>
    <t>Class 2 certification</t>
  </si>
  <si>
    <t>custum item 1</t>
  </si>
  <si>
    <t>custum item 2</t>
  </si>
  <si>
    <t>custum item 3</t>
  </si>
  <si>
    <t>custum item 4</t>
  </si>
  <si>
    <t>custum item 5</t>
  </si>
  <si>
    <t>Method 3: Design Fee Calculated as per scope of work</t>
  </si>
  <si>
    <t>Internal Cost</t>
  </si>
  <si>
    <t>Drafter</t>
  </si>
  <si>
    <t>Designer</t>
  </si>
  <si>
    <t>Principal</t>
  </si>
  <si>
    <t>Subconsultant</t>
  </si>
  <si>
    <t>Additional Expenses</t>
  </si>
  <si>
    <t>Reference - Price</t>
  </si>
  <si>
    <t>Calculations</t>
  </si>
  <si>
    <t>Travel: $750 x 2 days</t>
  </si>
  <si>
    <t>Resource</t>
  </si>
  <si>
    <t>Daily rate</t>
  </si>
  <si>
    <t>Hourly rate</t>
  </si>
  <si>
    <t>External signoff</t>
  </si>
  <si>
    <t>/hour</t>
  </si>
  <si>
    <t>/day</t>
  </si>
  <si>
    <t>Copy &amp; printing</t>
  </si>
  <si>
    <t>Design review</t>
  </si>
  <si>
    <t>Total Price</t>
  </si>
  <si>
    <t>Project Number:</t>
  </si>
  <si>
    <t>Service Type</t>
  </si>
  <si>
    <t>Project Type:</t>
  </si>
  <si>
    <t>Internal Ref.:</t>
  </si>
  <si>
    <t>Administration</t>
  </si>
  <si>
    <t>Site Visit/Meeting(extra)</t>
  </si>
  <si>
    <t>Claiming of Fees</t>
  </si>
  <si>
    <t>Payment is due within 14 days of the date of invoice.</t>
  </si>
  <si>
    <t>Coordination with stakeholder and other services</t>
  </si>
  <si>
    <t>No</t>
  </si>
  <si>
    <t>Apartment</t>
  </si>
  <si>
    <t>Mixed-use complex</t>
  </si>
  <si>
    <t>Service Type:</t>
  </si>
  <si>
    <t>Internal Ref:</t>
  </si>
  <si>
    <t>- Service Type and Project Type added in "Project Info' and linked to 'Invoice' Tab
- Invoice layout and format standardized</t>
  </si>
  <si>
    <t>Invoice bug fixed</t>
  </si>
  <si>
    <t>Miscellaneous</t>
  </si>
  <si>
    <t>208000ZB</t>
  </si>
  <si>
    <t>Fire Protection Service - Extent</t>
  </si>
  <si>
    <t>·</t>
  </si>
  <si>
    <t>The emergency lights, exit and directional signage</t>
  </si>
  <si>
    <t>Automatic Detection and warning System</t>
  </si>
  <si>
    <t xml:space="preserve">Portable Fire Extinguisher System </t>
  </si>
  <si>
    <t>Sprinkler system</t>
  </si>
  <si>
    <t>Liaise with relevant authorities and consultants</t>
  </si>
  <si>
    <t>Fire Protection Service - Exclusion</t>
  </si>
  <si>
    <t>Full set of fire protection drawings in PDF format;</t>
  </si>
  <si>
    <t>Fire protection design certificate</t>
  </si>
  <si>
    <t>Coordination with related services and consultants</t>
  </si>
  <si>
    <t>Full set of fire service drawings in PDF format;</t>
  </si>
  <si>
    <t>Fire service design certificate</t>
  </si>
  <si>
    <t>8</t>
  </si>
  <si>
    <t>Mechanical-Kick-off</t>
  </si>
  <si>
    <t>Total:</t>
  </si>
  <si>
    <t>Electrical-Kick-off</t>
  </si>
  <si>
    <t>Electrical-For CDC</t>
  </si>
  <si>
    <t>Hydraulic-Kick-off</t>
  </si>
  <si>
    <t>Hydraulic-For CDC</t>
  </si>
  <si>
    <t>Fire Protection-Kick-off</t>
  </si>
  <si>
    <t>Fire Protection-For CDC</t>
  </si>
  <si>
    <t>6.1</t>
  </si>
  <si>
    <t>6.2</t>
  </si>
  <si>
    <t>6.3</t>
  </si>
  <si>
    <t>Mechanical services design and documentation</t>
  </si>
  <si>
    <t>Electrical services design and documentation</t>
  </si>
  <si>
    <t>Fire Protectin services design and documentation</t>
  </si>
  <si>
    <t>Hydraulic services design and documentation</t>
  </si>
  <si>
    <t>3</t>
  </si>
  <si>
    <t>SPECIFIC SCOPE OF WORK AND EXCLUSION</t>
  </si>
  <si>
    <t>2.4</t>
  </si>
  <si>
    <t>Electrical Services - Extent</t>
  </si>
  <si>
    <t>Electrical and lighting design</t>
  </si>
  <si>
    <t>Distribution boards and submains(if required)</t>
  </si>
  <si>
    <t>General power distribution and Comms</t>
  </si>
  <si>
    <t>Exit signs &amp; Emergency lights as per AS1680</t>
  </si>
  <si>
    <t>Lighting design and simulation</t>
  </si>
  <si>
    <t>Electrical  Services - Exclusion</t>
  </si>
  <si>
    <t>Level 3 design</t>
  </si>
  <si>
    <t>2.6</t>
  </si>
  <si>
    <t>Electrical  Deliverables</t>
  </si>
  <si>
    <t>Full set of Electrical drawings in PDF format;</t>
  </si>
  <si>
    <t>Electrical design certificate</t>
  </si>
  <si>
    <t>Coordination with related services</t>
  </si>
  <si>
    <t>Hydraulic Services - Extent</t>
  </si>
  <si>
    <t>Sewer drainage system</t>
  </si>
  <si>
    <t>Hot and cold-water service</t>
  </si>
  <si>
    <t>Gas service</t>
  </si>
  <si>
    <t>Hydraulic Services - Exclusion</t>
  </si>
  <si>
    <t>Fire services</t>
  </si>
  <si>
    <t>Full set of hydraulic drawings in PDF format;</t>
  </si>
  <si>
    <t>Hydraulic design certificate</t>
  </si>
  <si>
    <t>2.7</t>
  </si>
  <si>
    <t>2.8</t>
  </si>
  <si>
    <t>2.9</t>
  </si>
  <si>
    <t>Restaurant</t>
  </si>
  <si>
    <t>Office</t>
  </si>
  <si>
    <t>Installation</t>
  </si>
  <si>
    <t>Others</t>
  </si>
  <si>
    <t>Fire Service</t>
  </si>
  <si>
    <t>Mech Review</t>
  </si>
  <si>
    <t>Commercial</t>
  </si>
  <si>
    <t>Group house</t>
  </si>
  <si>
    <t>School</t>
  </si>
  <si>
    <t>Kitchen Ventilation</t>
  </si>
  <si>
    <t>Hydraulic Service</t>
  </si>
  <si>
    <t>Electrical Service</t>
  </si>
  <si>
    <t>Mechanical Service</t>
  </si>
  <si>
    <t>CFD Service</t>
  </si>
  <si>
    <t>Project co-ordinator</t>
  </si>
  <si>
    <t>Xiguo Du</t>
  </si>
  <si>
    <t>LVQC Pty Ltd</t>
  </si>
  <si>
    <t>486 119 13</t>
  </si>
  <si>
    <t>TAX INVOICE</t>
    <phoneticPr fontId="4" type="noConversion"/>
  </si>
  <si>
    <t>Premium Consulting Engineers Pty Ltd</t>
  </si>
  <si>
    <t>Suite G02, 22-24 Atchison Street, St Leonards, NSW 2065</t>
  </si>
  <si>
    <t xml:space="preserve">M: 0426 076 689 </t>
  </si>
  <si>
    <r>
      <t xml:space="preserve">E: </t>
    </r>
    <r>
      <rPr>
        <sz val="10"/>
        <rFont val="Helv"/>
        <family val="2"/>
      </rPr>
      <t>felixyeqing@gmail.com</t>
    </r>
  </si>
  <si>
    <t>ABN 366 2772 4029</t>
  </si>
  <si>
    <t xml:space="preserve">Date  </t>
  </si>
  <si>
    <t>ABN:48622913</t>
  </si>
  <si>
    <t xml:space="preserve">Invoice No. </t>
    <phoneticPr fontId="4" type="noConversion"/>
  </si>
  <si>
    <t>106126</t>
  </si>
  <si>
    <t xml:space="preserve">Please reference invoice No. when transferring </t>
    <phoneticPr fontId="31" type="noConversion"/>
  </si>
  <si>
    <t>Design and Documentation Service</t>
  </si>
  <si>
    <t>Engineering Service of 71-71A Queenscliff Road, Queenscliff</t>
  </si>
  <si>
    <t>Mechanical Design</t>
  </si>
  <si>
    <t>Design Development</t>
  </si>
  <si>
    <t>Tender Documentation</t>
  </si>
  <si>
    <t>Construction Phase Service</t>
  </si>
  <si>
    <t>Electrical Design</t>
  </si>
  <si>
    <t>Hydraulic Design</t>
  </si>
  <si>
    <t>Fire service Design</t>
  </si>
  <si>
    <t>Total amount (ex. GST)</t>
    <phoneticPr fontId="20" type="noConversion"/>
  </si>
  <si>
    <t xml:space="preserve">GST </t>
  </si>
  <si>
    <t xml:space="preserve">TOTAL  (Inl. GST) </t>
  </si>
  <si>
    <t>St George Bank</t>
    <phoneticPr fontId="4" type="noConversion"/>
  </si>
  <si>
    <t>Name:</t>
    <phoneticPr fontId="4" type="noConversion"/>
  </si>
  <si>
    <t>Premium Consulting Engineers Pty Ltd</t>
    <phoneticPr fontId="4" type="noConversion"/>
  </si>
  <si>
    <t>112879</t>
    <phoneticPr fontId="17" type="noConversion"/>
  </si>
  <si>
    <r>
      <t>Note:</t>
    </r>
    <r>
      <rPr>
        <sz val="10"/>
        <rFont val="Helv"/>
        <family val="2"/>
      </rPr>
      <t xml:space="preserve">  Payment in 7 days from invoice date,</t>
    </r>
  </si>
  <si>
    <t>A/C No.:</t>
    <phoneticPr fontId="4" type="noConversion"/>
  </si>
  <si>
    <t>This document will be become a tax invoice when full payment is made</t>
  </si>
  <si>
    <t>Mechanical-Tender Doc</t>
  </si>
  <si>
    <t>Mechanical Car Park CFD Variation</t>
  </si>
  <si>
    <t>71-71A Queenscliff Road, Queenscliff</t>
  </si>
  <si>
    <t>SERVICES</t>
  </si>
  <si>
    <t>TOTAL</t>
  </si>
  <si>
    <t>Mechanical</t>
  </si>
  <si>
    <t>Electrical</t>
  </si>
  <si>
    <t>Hydraulic</t>
  </si>
  <si>
    <t>TOTAL (excl GST)</t>
  </si>
  <si>
    <t>Goods &amp; Services Tax (GST) 10%</t>
  </si>
  <si>
    <t>TOTAL (incl GST)</t>
  </si>
  <si>
    <t>Check Figure - $/Apartment</t>
  </si>
  <si>
    <t>Total Apts：</t>
  </si>
  <si>
    <t>Regulated Design - Kick off</t>
  </si>
  <si>
    <t>Regulated Design  -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</si>
</sst>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6" formatCode="&quot;$&quot;#,##0;[Red]\-&quot;$&quot;#,##0"/>
    <numFmt numFmtId="44" formatCode="_-&quot;$&quot;* #,##0.00_-;\-&quot;$&quot;* #,##0.00_-;_-&quot;$&quot;* &quot;-&quot;??_-;_-@_-"/>
    <numFmt numFmtId="164" formatCode="[$-C09]dd\-mmmm\-yyyy;@"/>
    <numFmt numFmtId="165" formatCode="[$-C09]d\ mmmm\ yyyy;@"/>
    <numFmt numFmtId="166" formatCode="&quot;$&quot;#,##0"/>
    <numFmt numFmtId="167" formatCode="&quot;$&quot;#,##0.00"/>
    <numFmt numFmtId="168" formatCode="_-&quot;$&quot;* #,##0_-;\-&quot;$&quot;* #,##0_-;_-&quot;$&quot;* &quot;-&quot;??_-;_-@_-"/>
    <numFmt numFmtId="169" formatCode="yyyy\-mm\-dd;@"/>
    <numFmt numFmtId="170" formatCode="_(&quot;$&quot;* #,##0_);_(&quot;$&quot;* \(#,##0\);_(&quot;$&quot;* &quot;-&quot;??_);_(@_)"/>
    <numFmt numFmtId="171" formatCode="_-&quot;$&quot;* #,##0_-;\-&quot;$&quot;* #,##0_-;_-&quot;$&quot;* &quot;-&quot;???_-;_-@_-"/>
    <numFmt numFmtId="172" formatCode="0\ &quot;hrs&quot;"/>
    <numFmt numFmtId="173" formatCode="[$-C09]dd\-mmm\-yyyy;@"/>
    <numFmt numFmtId="174" formatCode="dd\ mmmm\,\ yyyy"/>
    <numFmt numFmtId="175" formatCode="[h]:mm"/>
    <numFmt numFmtId="176" formatCode="[$$-C09]#,##0.00"/>
  </numFmts>
  <fonts count="49" x14ac:knownFonts="1">
    <font>
      <sz val="11"/>
      <color theme="1"/>
      <name val="Calibri"/>
      <family val="2"/>
      <scheme val="minor"/>
    </font>
    <font>
      <b/>
      <sz val="11"/>
      <color theme="1"/>
      <name val="Calibri"/>
      <family val="2"/>
      <scheme val="minor"/>
    </font>
    <font>
      <b/>
      <sz val="22"/>
      <color theme="1"/>
      <name val="Arial"/>
      <family val="2"/>
    </font>
    <font>
      <sz val="8"/>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sz val="12"/>
      <color theme="1"/>
      <name val="Times New Roman"/>
      <family val="1"/>
    </font>
    <font>
      <u/>
      <sz val="11"/>
      <color theme="10"/>
      <name val="Calibri"/>
      <family val="2"/>
      <scheme val="minor"/>
    </font>
    <font>
      <sz val="10"/>
      <color theme="1"/>
      <name val="Calibri"/>
      <family val="2"/>
      <scheme val="minor"/>
    </font>
    <font>
      <sz val="7"/>
      <color theme="1"/>
      <name val="Arial Narrow"/>
      <family val="2"/>
    </font>
    <font>
      <sz val="8"/>
      <color theme="1"/>
      <name val="Arial Narrow"/>
      <family val="2"/>
    </font>
    <font>
      <sz val="10"/>
      <name val="Arial"/>
      <family val="2"/>
    </font>
    <font>
      <b/>
      <sz val="11"/>
      <name val="Calibri"/>
      <family val="2"/>
      <scheme val="minor"/>
    </font>
    <font>
      <sz val="11"/>
      <name val="Calibri"/>
      <family val="2"/>
      <scheme val="minor"/>
    </font>
    <font>
      <sz val="11"/>
      <color theme="4"/>
      <name val="Calibri"/>
      <family val="2"/>
      <scheme val="minor"/>
    </font>
    <font>
      <b/>
      <sz val="12"/>
      <color theme="1"/>
      <name val="Calibri"/>
      <family val="2"/>
      <scheme val="minor"/>
    </font>
    <font>
      <sz val="11"/>
      <color theme="1"/>
      <name val="Calibri"/>
      <family val="2"/>
      <scheme val="minor"/>
    </font>
    <font>
      <sz val="12"/>
      <color theme="1"/>
      <name val="Calibri"/>
      <family val="2"/>
      <scheme val="minor"/>
    </font>
    <font>
      <b/>
      <sz val="24"/>
      <color theme="1"/>
      <name val="Calibri"/>
      <family val="2"/>
      <scheme val="minor"/>
    </font>
    <font>
      <b/>
      <sz val="16"/>
      <color theme="1"/>
      <name val="Calibri"/>
      <family val="2"/>
      <scheme val="minor"/>
    </font>
    <font>
      <sz val="28"/>
      <color rgb="FFFF0000"/>
      <name val="Calibri"/>
      <family val="2"/>
      <scheme val="minor"/>
    </font>
    <font>
      <sz val="16"/>
      <color rgb="FFFF0000"/>
      <name val="Calibri"/>
      <family val="2"/>
      <scheme val="minor"/>
    </font>
    <font>
      <b/>
      <sz val="10"/>
      <name val="Arial"/>
      <family val="2"/>
    </font>
    <font>
      <sz val="10"/>
      <color theme="4"/>
      <name val="Arial"/>
      <family val="2"/>
    </font>
    <font>
      <b/>
      <sz val="10"/>
      <color theme="5" tint="-0.249977111117893"/>
      <name val="Arial"/>
      <family val="2"/>
    </font>
    <font>
      <i/>
      <sz val="11"/>
      <color theme="1"/>
      <name val="Calibri"/>
      <family val="2"/>
      <scheme val="minor"/>
    </font>
    <font>
      <b/>
      <sz val="11"/>
      <color rgb="FFFF0000"/>
      <name val="Calibri"/>
      <family val="2"/>
      <scheme val="minor"/>
    </font>
    <font>
      <sz val="10"/>
      <name val="Calibri"/>
      <family val="2"/>
      <scheme val="minor"/>
    </font>
    <font>
      <sz val="11"/>
      <color theme="1"/>
      <name val="Symbol"/>
      <family val="1"/>
      <charset val="2"/>
    </font>
    <font>
      <sz val="11"/>
      <color rgb="FFFF0000"/>
      <name val="Calibri"/>
      <family val="2"/>
      <scheme val="minor"/>
    </font>
    <font>
      <b/>
      <sz val="11"/>
      <color theme="1"/>
      <name val="Symbol"/>
      <family val="1"/>
      <charset val="2"/>
    </font>
    <font>
      <sz val="10"/>
      <name val="Helv"/>
      <family val="2"/>
    </font>
    <font>
      <b/>
      <sz val="18"/>
      <name val="Microsoft YaHei"/>
      <family val="2"/>
      <charset val="134"/>
    </font>
    <font>
      <b/>
      <sz val="10"/>
      <name val="Helv"/>
      <family val="2"/>
    </font>
    <font>
      <b/>
      <sz val="11"/>
      <name val="Helv"/>
      <family val="2"/>
    </font>
    <font>
      <b/>
      <sz val="22"/>
      <name val="Helv"/>
      <family val="2"/>
    </font>
    <font>
      <b/>
      <sz val="16"/>
      <name val="Helv"/>
      <family val="2"/>
    </font>
    <font>
      <b/>
      <sz val="22"/>
      <color indexed="50"/>
      <name val="Helv"/>
      <family val="2"/>
    </font>
    <font>
      <sz val="10.5"/>
      <name val="Helv"/>
      <family val="2"/>
    </font>
    <font>
      <b/>
      <sz val="10"/>
      <name val="Helv"/>
    </font>
    <font>
      <sz val="10"/>
      <color theme="1"/>
      <name val="Times New Roman"/>
      <family val="1"/>
    </font>
    <font>
      <sz val="10"/>
      <color theme="1"/>
      <name val="Calibri"/>
      <family val="2"/>
    </font>
    <font>
      <b/>
      <sz val="10"/>
      <color theme="1"/>
      <name val="Calibri"/>
      <family val="2"/>
    </font>
    <font>
      <b/>
      <sz val="14"/>
      <color rgb="FFFFFFFF"/>
      <name val="Calibri"/>
      <family val="2"/>
    </font>
    <font>
      <b/>
      <sz val="10"/>
      <color rgb="FFFFFFFF"/>
      <name val="Calibri"/>
      <family val="2"/>
    </font>
  </fonts>
  <fills count="10">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BBB59"/>
        <bgColor indexed="64"/>
      </patternFill>
    </fill>
  </fills>
  <borders count="5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bottom style="hair">
        <color indexed="64"/>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bottom style="medium">
        <color rgb="FF000000"/>
      </bottom>
      <diagonal/>
    </border>
  </borders>
  <cellStyleXfs count="7">
    <xf numFmtId="0" fontId="0" fillId="0" borderId="0"/>
    <xf numFmtId="0" fontId="11" fillId="0" borderId="0" applyNumberFormat="0" applyFill="0" applyBorder="0" applyAlignment="0" applyProtection="0"/>
    <xf numFmtId="0" fontId="15" fillId="0" borderId="0"/>
    <xf numFmtId="44" fontId="20" fillId="0" borderId="0" applyFont="0" applyFill="0" applyBorder="0" applyAlignment="0" applyProtection="0"/>
    <xf numFmtId="9" fontId="20" fillId="0" borderId="0" applyFont="0" applyFill="0" applyBorder="0" applyAlignment="0" applyProtection="0"/>
    <xf numFmtId="44" fontId="20" fillId="0" borderId="0" applyFont="0" applyFill="0" applyBorder="0" applyAlignment="0" applyProtection="0"/>
    <xf numFmtId="0" fontId="20" fillId="0" borderId="0"/>
  </cellStyleXfs>
  <cellXfs count="386">
    <xf numFmtId="0" fontId="0" fillId="0" borderId="0" xfId="0"/>
    <xf numFmtId="0" fontId="0" fillId="0" borderId="0" xfId="0" applyAlignment="1">
      <alignment horizontal="center"/>
    </xf>
    <xf numFmtId="0" fontId="0" fillId="0" borderId="1" xfId="0" applyBorder="1"/>
    <xf numFmtId="0" fontId="1" fillId="0" borderId="0" xfId="0" applyFont="1" applyAlignment="1">
      <alignment horizontal="right"/>
    </xf>
    <xf numFmtId="0" fontId="1" fillId="0" borderId="0" xfId="0" applyFont="1"/>
    <xf numFmtId="0" fontId="5" fillId="0" borderId="0" xfId="0" applyFont="1"/>
    <xf numFmtId="0" fontId="6" fillId="0" borderId="0" xfId="0" applyFont="1"/>
    <xf numFmtId="0" fontId="0" fillId="0" borderId="0" xfId="0" applyAlignment="1">
      <alignment vertical="top"/>
    </xf>
    <xf numFmtId="0" fontId="0" fillId="0" borderId="13" xfId="0" applyBorder="1"/>
    <xf numFmtId="0" fontId="7" fillId="0" borderId="0" xfId="0" applyFont="1"/>
    <xf numFmtId="0" fontId="0" fillId="0" borderId="0" xfId="0" applyAlignment="1">
      <alignment vertical="center"/>
    </xf>
    <xf numFmtId="0" fontId="10" fillId="0" borderId="0" xfId="0" applyFont="1" applyAlignment="1">
      <alignment vertical="center"/>
    </xf>
    <xf numFmtId="0" fontId="4" fillId="0" borderId="0" xfId="0" applyFont="1" applyAlignment="1">
      <alignment vertical="top"/>
    </xf>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horizontal="right"/>
    </xf>
    <xf numFmtId="0" fontId="11" fillId="0" borderId="0" xfId="1"/>
    <xf numFmtId="0" fontId="0" fillId="0" borderId="0" xfId="0" applyAlignment="1">
      <alignment horizontal="left"/>
    </xf>
    <xf numFmtId="0" fontId="0" fillId="0" borderId="0" xfId="0" applyAlignment="1">
      <alignment horizontal="left" wrapText="1"/>
    </xf>
    <xf numFmtId="0" fontId="9" fillId="0" borderId="0" xfId="0" applyFont="1" applyAlignment="1">
      <alignment vertical="top" wrapText="1"/>
    </xf>
    <xf numFmtId="0" fontId="8" fillId="0" borderId="0" xfId="0" applyFont="1" applyAlignment="1">
      <alignment vertical="center"/>
    </xf>
    <xf numFmtId="0" fontId="0" fillId="0" borderId="0" xfId="0" applyAlignment="1">
      <alignment horizontal="left" vertical="top"/>
    </xf>
    <xf numFmtId="0" fontId="4" fillId="0" borderId="15" xfId="0" applyFont="1" applyBorder="1" applyAlignment="1">
      <alignment vertical="top"/>
    </xf>
    <xf numFmtId="0" fontId="0" fillId="0" borderId="0" xfId="0" applyAlignment="1">
      <alignment vertical="top" wrapText="1"/>
    </xf>
    <xf numFmtId="0" fontId="0" fillId="0" borderId="17" xfId="0" applyBorder="1"/>
    <xf numFmtId="0" fontId="0" fillId="0" borderId="0" xfId="0" applyAlignment="1">
      <alignment wrapText="1"/>
    </xf>
    <xf numFmtId="0" fontId="1" fillId="0" borderId="0" xfId="0" applyFont="1" applyAlignment="1">
      <alignment horizontal="center"/>
    </xf>
    <xf numFmtId="0" fontId="12" fillId="0" borderId="0" xfId="0" applyFont="1" applyAlignment="1">
      <alignment horizontal="right"/>
    </xf>
    <xf numFmtId="0" fontId="4" fillId="0" borderId="0" xfId="0" applyFont="1" applyAlignment="1">
      <alignment vertical="center"/>
    </xf>
    <xf numFmtId="49" fontId="1" fillId="0" borderId="0" xfId="0" applyNumberFormat="1" applyFont="1" applyAlignment="1">
      <alignment horizontal="center"/>
    </xf>
    <xf numFmtId="0" fontId="8" fillId="0" borderId="0" xfId="0" applyFont="1" applyAlignment="1">
      <alignment vertical="center" shrinkToFit="1"/>
    </xf>
    <xf numFmtId="0" fontId="0" fillId="0" borderId="16" xfId="0" applyBorder="1" applyAlignment="1">
      <alignment vertical="center"/>
    </xf>
    <xf numFmtId="0" fontId="0" fillId="0" borderId="16" xfId="0" applyBorder="1" applyAlignment="1">
      <alignment horizontal="center" vertical="center"/>
    </xf>
    <xf numFmtId="0" fontId="0" fillId="0" borderId="0" xfId="0" applyAlignment="1">
      <alignment horizontal="left" vertical="center"/>
    </xf>
    <xf numFmtId="166" fontId="0" fillId="0" borderId="0" xfId="0" applyNumberFormat="1" applyAlignment="1">
      <alignment horizontal="center" vertical="center"/>
    </xf>
    <xf numFmtId="0" fontId="0" fillId="0" borderId="16" xfId="0" applyBorder="1"/>
    <xf numFmtId="166" fontId="0" fillId="0" borderId="16" xfId="0" applyNumberFormat="1" applyBorder="1" applyAlignment="1">
      <alignment horizontal="center" vertical="center"/>
    </xf>
    <xf numFmtId="6" fontId="0" fillId="0" borderId="0" xfId="0" applyNumberFormat="1"/>
    <xf numFmtId="166" fontId="0" fillId="0" borderId="0" xfId="0" applyNumberFormat="1" applyAlignment="1">
      <alignment vertical="center"/>
    </xf>
    <xf numFmtId="49" fontId="1" fillId="0" borderId="0" xfId="0" applyNumberFormat="1" applyFont="1"/>
    <xf numFmtId="0" fontId="12" fillId="0" borderId="0" xfId="0" applyFont="1" applyAlignment="1">
      <alignment horizontal="center"/>
    </xf>
    <xf numFmtId="0" fontId="13" fillId="0" borderId="0" xfId="0" applyFont="1"/>
    <xf numFmtId="0" fontId="14" fillId="0" borderId="0" xfId="0" applyFont="1" applyAlignment="1">
      <alignment horizontal="left" vertical="center" wrapText="1"/>
    </xf>
    <xf numFmtId="166" fontId="0" fillId="0" borderId="16" xfId="0" applyNumberFormat="1" applyBorder="1" applyAlignment="1">
      <alignment vertical="center"/>
    </xf>
    <xf numFmtId="0" fontId="16" fillId="0" borderId="0" xfId="2" applyFont="1"/>
    <xf numFmtId="0" fontId="17" fillId="0" borderId="0" xfId="2" applyFont="1"/>
    <xf numFmtId="0" fontId="16" fillId="0" borderId="0" xfId="2" applyFont="1" applyAlignment="1">
      <alignment horizontal="left"/>
    </xf>
    <xf numFmtId="167" fontId="17" fillId="0" borderId="0" xfId="2" applyNumberFormat="1" applyFont="1"/>
    <xf numFmtId="49" fontId="17" fillId="0" borderId="0" xfId="2" applyNumberFormat="1" applyFont="1" applyAlignment="1">
      <alignment horizontal="right"/>
    </xf>
    <xf numFmtId="0" fontId="0" fillId="0" borderId="20" xfId="0" applyBorder="1"/>
    <xf numFmtId="0" fontId="0" fillId="0" borderId="14" xfId="0" applyBorder="1"/>
    <xf numFmtId="0" fontId="0" fillId="0" borderId="21" xfId="0" applyBorder="1"/>
    <xf numFmtId="0" fontId="16" fillId="0" borderId="0" xfId="0" applyFont="1" applyAlignment="1">
      <alignment horizontal="right"/>
    </xf>
    <xf numFmtId="166" fontId="17" fillId="0" borderId="0" xfId="0" applyNumberFormat="1" applyFont="1"/>
    <xf numFmtId="0" fontId="16" fillId="0" borderId="0" xfId="0" applyFont="1" applyAlignment="1">
      <alignment horizontal="left"/>
    </xf>
    <xf numFmtId="0" fontId="17" fillId="0" borderId="0" xfId="0" applyFont="1"/>
    <xf numFmtId="0" fontId="17" fillId="0" borderId="0" xfId="0" applyFont="1" applyAlignment="1">
      <alignment horizontal="left"/>
    </xf>
    <xf numFmtId="0" fontId="16" fillId="0" borderId="0" xfId="0" applyFont="1"/>
    <xf numFmtId="49" fontId="17" fillId="0" borderId="0" xfId="0" applyNumberFormat="1" applyFont="1" applyAlignment="1">
      <alignment horizontal="right"/>
    </xf>
    <xf numFmtId="49" fontId="17" fillId="0" borderId="0" xfId="0" applyNumberFormat="1" applyFont="1"/>
    <xf numFmtId="0" fontId="0" fillId="0" borderId="2" xfId="0" applyBorder="1"/>
    <xf numFmtId="0" fontId="5" fillId="0" borderId="0" xfId="0" applyFont="1" applyAlignment="1">
      <alignment horizontal="left"/>
    </xf>
    <xf numFmtId="49" fontId="1" fillId="0" borderId="0" xfId="0" applyNumberFormat="1" applyFont="1" applyAlignment="1">
      <alignment horizontal="right" indent="1"/>
    </xf>
    <xf numFmtId="166" fontId="0" fillId="0" borderId="2" xfId="0" applyNumberFormat="1" applyBorder="1" applyAlignment="1">
      <alignment vertical="top"/>
    </xf>
    <xf numFmtId="0" fontId="12"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49" fontId="1" fillId="0" borderId="0" xfId="0" applyNumberFormat="1" applyFont="1" applyAlignment="1">
      <alignment horizontal="left" vertical="top"/>
    </xf>
    <xf numFmtId="0" fontId="7" fillId="0" borderId="0" xfId="0" applyFont="1" applyAlignment="1">
      <alignment vertical="top"/>
    </xf>
    <xf numFmtId="0" fontId="0" fillId="0" borderId="14" xfId="0" applyBorder="1" applyAlignment="1">
      <alignment horizontal="left" vertical="top"/>
    </xf>
    <xf numFmtId="0" fontId="0" fillId="0" borderId="14" xfId="0" applyBorder="1" applyAlignment="1">
      <alignment horizontal="left"/>
    </xf>
    <xf numFmtId="0" fontId="19" fillId="4" borderId="0" xfId="0" applyFont="1" applyFill="1"/>
    <xf numFmtId="0" fontId="21" fillId="4" borderId="0" xfId="0" applyFont="1" applyFill="1" applyAlignment="1">
      <alignment horizontal="right"/>
    </xf>
    <xf numFmtId="0" fontId="0" fillId="0" borderId="14" xfId="0" applyBorder="1" applyAlignment="1">
      <alignment vertical="top"/>
    </xf>
    <xf numFmtId="0" fontId="1" fillId="0" borderId="2" xfId="0" applyFont="1" applyBorder="1" applyAlignment="1">
      <alignment horizontal="center"/>
    </xf>
    <xf numFmtId="0" fontId="0" fillId="0" borderId="2" xfId="0" applyBorder="1" applyAlignment="1">
      <alignment horizontal="right"/>
    </xf>
    <xf numFmtId="0" fontId="0" fillId="0" borderId="2" xfId="0" applyBorder="1" applyAlignment="1">
      <alignment horizontal="center"/>
    </xf>
    <xf numFmtId="165" fontId="0" fillId="0" borderId="14" xfId="0" applyNumberFormat="1" applyBorder="1"/>
    <xf numFmtId="0" fontId="0" fillId="5" borderId="2" xfId="0" applyFill="1" applyBorder="1" applyAlignment="1">
      <alignment horizontal="center" vertical="center"/>
    </xf>
    <xf numFmtId="0" fontId="0" fillId="0" borderId="2" xfId="0" applyBorder="1" applyAlignment="1">
      <alignment horizontal="center" vertical="center"/>
    </xf>
    <xf numFmtId="49" fontId="17" fillId="0" borderId="0" xfId="0" applyNumberFormat="1" applyFont="1" applyAlignment="1">
      <alignment horizontal="left"/>
    </xf>
    <xf numFmtId="0" fontId="1" fillId="0" borderId="16" xfId="0" applyFont="1" applyBorder="1" applyAlignment="1">
      <alignment wrapText="1"/>
    </xf>
    <xf numFmtId="44" fontId="17" fillId="0" borderId="25" xfId="3" applyFont="1" applyBorder="1"/>
    <xf numFmtId="44" fontId="17" fillId="0" borderId="19" xfId="3" applyFont="1" applyBorder="1"/>
    <xf numFmtId="44" fontId="16" fillId="0" borderId="16" xfId="3" applyFont="1" applyBorder="1"/>
    <xf numFmtId="0" fontId="1" fillId="0" borderId="23" xfId="0" applyFont="1" applyBorder="1" applyAlignment="1">
      <alignment horizontal="center" wrapText="1"/>
    </xf>
    <xf numFmtId="0" fontId="1" fillId="0" borderId="16" xfId="0" applyFont="1" applyBorder="1" applyAlignment="1">
      <alignment horizontal="center" wrapText="1"/>
    </xf>
    <xf numFmtId="0" fontId="1" fillId="0" borderId="0" xfId="0" applyFont="1" applyAlignment="1">
      <alignment wrapText="1"/>
    </xf>
    <xf numFmtId="44" fontId="16" fillId="0" borderId="0" xfId="3" applyFont="1" applyBorder="1"/>
    <xf numFmtId="0" fontId="8" fillId="0" borderId="0" xfId="0" applyFont="1" applyAlignment="1">
      <alignment horizontal="center" vertical="center"/>
    </xf>
    <xf numFmtId="0" fontId="1" fillId="0" borderId="22" xfId="0" applyFont="1" applyBorder="1" applyAlignment="1">
      <alignment vertical="center"/>
    </xf>
    <xf numFmtId="0" fontId="1" fillId="0" borderId="17" xfId="0" applyFont="1" applyBorder="1" applyAlignment="1">
      <alignment vertical="center"/>
    </xf>
    <xf numFmtId="0" fontId="1" fillId="0" borderId="23" xfId="0" applyFont="1" applyBorder="1" applyAlignment="1">
      <alignment vertical="center"/>
    </xf>
    <xf numFmtId="9" fontId="0" fillId="0" borderId="0" xfId="4" applyFont="1" applyBorder="1"/>
    <xf numFmtId="168" fontId="0" fillId="0" borderId="0" xfId="3" applyNumberFormat="1" applyFont="1" applyBorder="1"/>
    <xf numFmtId="168" fontId="0" fillId="0" borderId="19" xfId="3" applyNumberFormat="1" applyFont="1" applyBorder="1"/>
    <xf numFmtId="0" fontId="0" fillId="0" borderId="0" xfId="0" quotePrefix="1"/>
    <xf numFmtId="0" fontId="0" fillId="0" borderId="0" xfId="0" quotePrefix="1" applyAlignment="1">
      <alignment horizontal="center"/>
    </xf>
    <xf numFmtId="169" fontId="0" fillId="0" borderId="0" xfId="0" applyNumberFormat="1" applyAlignment="1">
      <alignment horizontal="center"/>
    </xf>
    <xf numFmtId="0" fontId="19" fillId="0" borderId="0" xfId="0" applyFont="1"/>
    <xf numFmtId="0" fontId="17" fillId="0" borderId="0" xfId="2" applyFont="1" applyAlignment="1">
      <alignment shrinkToFit="1"/>
    </xf>
    <xf numFmtId="0" fontId="0" fillId="0" borderId="18" xfId="0" applyBorder="1"/>
    <xf numFmtId="0" fontId="0" fillId="0" borderId="19" xfId="0" applyBorder="1"/>
    <xf numFmtId="0" fontId="17" fillId="0" borderId="0" xfId="0" applyFont="1" applyAlignment="1">
      <alignment horizontal="center"/>
    </xf>
    <xf numFmtId="0" fontId="0" fillId="0" borderId="24" xfId="0" applyBorder="1"/>
    <xf numFmtId="0" fontId="1" fillId="0" borderId="0" xfId="0" applyFont="1" applyAlignment="1">
      <alignment horizontal="right" vertical="top"/>
    </xf>
    <xf numFmtId="0" fontId="12" fillId="0" borderId="0" xfId="0" applyFont="1" applyAlignment="1">
      <alignment vertical="center"/>
    </xf>
    <xf numFmtId="49" fontId="1" fillId="0" borderId="0" xfId="0" applyNumberFormat="1" applyFont="1" applyAlignment="1">
      <alignment horizontal="right"/>
    </xf>
    <xf numFmtId="0" fontId="12" fillId="0" borderId="0" xfId="0" applyFont="1" applyAlignment="1">
      <alignment vertical="top"/>
    </xf>
    <xf numFmtId="0" fontId="0" fillId="8" borderId="0" xfId="0" applyFill="1"/>
    <xf numFmtId="0" fontId="0" fillId="0" borderId="0" xfId="0" quotePrefix="1" applyAlignment="1">
      <alignment horizontal="center" vertical="top"/>
    </xf>
    <xf numFmtId="169" fontId="0" fillId="0" borderId="0" xfId="0" applyNumberFormat="1" applyAlignment="1">
      <alignment horizontal="center" vertical="top"/>
    </xf>
    <xf numFmtId="0" fontId="18" fillId="7" borderId="26" xfId="0" applyFont="1" applyFill="1" applyBorder="1"/>
    <xf numFmtId="0" fontId="0" fillId="0" borderId="27" xfId="0" applyBorder="1" applyAlignment="1">
      <alignment horizontal="center"/>
    </xf>
    <xf numFmtId="0" fontId="0" fillId="0" borderId="27" xfId="0" applyBorder="1"/>
    <xf numFmtId="0" fontId="0" fillId="0" borderId="27" xfId="0" applyBorder="1" applyAlignment="1">
      <alignment vertical="top"/>
    </xf>
    <xf numFmtId="0" fontId="0" fillId="0" borderId="27" xfId="0" applyBorder="1" applyAlignment="1">
      <alignment vertical="top" wrapText="1"/>
    </xf>
    <xf numFmtId="0" fontId="0" fillId="0" borderId="28" xfId="0" applyBorder="1"/>
    <xf numFmtId="0" fontId="0" fillId="0" borderId="29" xfId="0" applyBorder="1"/>
    <xf numFmtId="0" fontId="0" fillId="0" borderId="30" xfId="0" applyBorder="1"/>
    <xf numFmtId="0" fontId="0" fillId="0" borderId="30" xfId="0" applyBorder="1" applyAlignment="1">
      <alignment horizontal="center"/>
    </xf>
    <xf numFmtId="0" fontId="18" fillId="0" borderId="29" xfId="0" applyFont="1" applyBorder="1"/>
    <xf numFmtId="0" fontId="0" fillId="0" borderId="31" xfId="0" applyBorder="1"/>
    <xf numFmtId="0" fontId="0" fillId="0" borderId="13" xfId="0" applyBorder="1" applyAlignment="1">
      <alignment horizontal="center"/>
    </xf>
    <xf numFmtId="0" fontId="0" fillId="0" borderId="13" xfId="0" applyBorder="1" applyAlignment="1">
      <alignment vertical="top" wrapText="1"/>
    </xf>
    <xf numFmtId="0" fontId="0" fillId="0" borderId="32" xfId="0" applyBorder="1" applyAlignment="1">
      <alignment horizontal="center"/>
    </xf>
    <xf numFmtId="0" fontId="0" fillId="0" borderId="26" xfId="0" applyBorder="1"/>
    <xf numFmtId="0" fontId="0" fillId="0" borderId="32" xfId="0" applyBorder="1"/>
    <xf numFmtId="0" fontId="0" fillId="0" borderId="0" xfId="0" applyAlignment="1">
      <alignment horizontal="left" vertical="top" wrapText="1"/>
    </xf>
    <xf numFmtId="0" fontId="1" fillId="0" borderId="2" xfId="0" applyFont="1" applyBorder="1" applyAlignment="1">
      <alignment horizontal="center" vertical="top"/>
    </xf>
    <xf numFmtId="166" fontId="1" fillId="0" borderId="0" xfId="0" applyNumberFormat="1" applyFont="1" applyAlignment="1">
      <alignment vertical="center"/>
    </xf>
    <xf numFmtId="0" fontId="0" fillId="0" borderId="6" xfId="0" applyBorder="1" applyAlignment="1">
      <alignment horizontal="right"/>
    </xf>
    <xf numFmtId="0" fontId="0" fillId="0" borderId="3" xfId="0" applyBorder="1" applyAlignment="1">
      <alignment horizontal="right"/>
    </xf>
    <xf numFmtId="0" fontId="0" fillId="0" borderId="4" xfId="0" applyBorder="1" applyAlignment="1">
      <alignment horizontal="right"/>
    </xf>
    <xf numFmtId="0" fontId="0" fillId="0" borderId="0" xfId="0" quotePrefix="1" applyAlignment="1">
      <alignment horizontal="left" vertical="top"/>
    </xf>
    <xf numFmtId="0" fontId="0" fillId="0" borderId="16" xfId="0" applyBorder="1" applyAlignment="1">
      <alignment horizontal="center"/>
    </xf>
    <xf numFmtId="166" fontId="1" fillId="0" borderId="0" xfId="0" applyNumberFormat="1" applyFont="1" applyAlignment="1">
      <alignment horizontal="center" vertical="center"/>
    </xf>
    <xf numFmtId="0" fontId="12" fillId="0" borderId="0" xfId="0" applyFont="1" applyAlignment="1">
      <alignment horizontal="right" vertical="center"/>
    </xf>
    <xf numFmtId="0" fontId="1" fillId="0" borderId="18" xfId="0" applyFont="1" applyBorder="1"/>
    <xf numFmtId="0" fontId="0" fillId="2" borderId="0" xfId="0" applyFill="1" applyAlignment="1">
      <alignment horizontal="center" vertical="center"/>
    </xf>
    <xf numFmtId="0" fontId="18" fillId="0" borderId="2" xfId="0" applyFont="1" applyBorder="1" applyAlignment="1">
      <alignment horizontal="left"/>
    </xf>
    <xf numFmtId="0" fontId="18" fillId="0" borderId="2" xfId="0" applyFont="1" applyBorder="1"/>
    <xf numFmtId="0" fontId="18" fillId="0" borderId="2" xfId="0" applyFont="1" applyBorder="1" applyAlignment="1">
      <alignment horizontal="right"/>
    </xf>
    <xf numFmtId="0" fontId="18" fillId="0" borderId="0" xfId="0" applyFont="1" applyAlignment="1">
      <alignment horizontal="left"/>
    </xf>
    <xf numFmtId="0" fontId="18" fillId="0" borderId="0" xfId="0" applyFont="1"/>
    <xf numFmtId="0" fontId="18" fillId="0" borderId="2" xfId="0" applyFont="1" applyBorder="1" applyAlignment="1">
      <alignment horizontal="center"/>
    </xf>
    <xf numFmtId="0" fontId="0" fillId="0" borderId="25" xfId="0" applyBorder="1"/>
    <xf numFmtId="0" fontId="0" fillId="0" borderId="0" xfId="0" quotePrefix="1" applyAlignment="1">
      <alignment vertical="center"/>
    </xf>
    <xf numFmtId="0" fontId="24" fillId="0" borderId="0" xfId="2" applyFont="1" applyAlignment="1">
      <alignment vertical="center"/>
    </xf>
    <xf numFmtId="164" fontId="25" fillId="0" borderId="0" xfId="0" applyNumberFormat="1" applyFont="1" applyAlignment="1">
      <alignment vertical="center"/>
    </xf>
    <xf numFmtId="0" fontId="18" fillId="0" borderId="5" xfId="0" applyFont="1" applyBorder="1"/>
    <xf numFmtId="0" fontId="1" fillId="6" borderId="0" xfId="0" applyFont="1" applyFill="1" applyAlignment="1">
      <alignment horizontal="center"/>
    </xf>
    <xf numFmtId="49" fontId="18" fillId="0" borderId="12" xfId="0" quotePrefix="1" applyNumberFormat="1" applyFont="1" applyBorder="1" applyAlignment="1">
      <alignment horizontal="left" vertical="top"/>
    </xf>
    <xf numFmtId="0" fontId="18" fillId="0" borderId="0" xfId="0" applyFont="1" applyAlignment="1">
      <alignment horizontal="center"/>
    </xf>
    <xf numFmtId="44" fontId="0" fillId="0" borderId="13" xfId="0" applyNumberFormat="1" applyBorder="1"/>
    <xf numFmtId="0" fontId="0" fillId="0" borderId="0" xfId="0" quotePrefix="1" applyAlignment="1">
      <alignment wrapText="1"/>
    </xf>
    <xf numFmtId="0" fontId="1" fillId="6" borderId="0" xfId="0" applyFont="1" applyFill="1"/>
    <xf numFmtId="170" fontId="0" fillId="0" borderId="0" xfId="3" applyNumberFormat="1" applyFont="1" applyAlignment="1">
      <alignment horizontal="center"/>
    </xf>
    <xf numFmtId="0" fontId="28" fillId="0" borderId="0" xfId="0" applyFont="1" applyAlignment="1">
      <alignment horizontal="center"/>
    </xf>
    <xf numFmtId="171" fontId="28" fillId="0" borderId="0" xfId="0" applyNumberFormat="1" applyFont="1"/>
    <xf numFmtId="0" fontId="26" fillId="0" borderId="0" xfId="0" applyFont="1"/>
    <xf numFmtId="170" fontId="27" fillId="0" borderId="0" xfId="5" applyNumberFormat="1" applyFont="1" applyFill="1" applyAlignment="1">
      <alignment horizontal="center"/>
    </xf>
    <xf numFmtId="170" fontId="0" fillId="0" borderId="0" xfId="5" applyNumberFormat="1" applyFont="1" applyAlignment="1">
      <alignment horizontal="center"/>
    </xf>
    <xf numFmtId="170" fontId="0" fillId="4" borderId="30" xfId="3" applyNumberFormat="1" applyFont="1" applyFill="1" applyBorder="1" applyAlignment="1">
      <alignment horizontal="center"/>
    </xf>
    <xf numFmtId="168" fontId="0" fillId="0" borderId="0" xfId="3" applyNumberFormat="1" applyFont="1" applyBorder="1" applyAlignment="1">
      <alignment horizontal="center"/>
    </xf>
    <xf numFmtId="0" fontId="29" fillId="0" borderId="3" xfId="0" applyFont="1" applyBorder="1"/>
    <xf numFmtId="0" fontId="0" fillId="0" borderId="33" xfId="0" applyBorder="1"/>
    <xf numFmtId="0" fontId="0" fillId="0" borderId="34" xfId="0" applyBorder="1"/>
    <xf numFmtId="170" fontId="30" fillId="0" borderId="35" xfId="0" applyNumberFormat="1" applyFont="1" applyBorder="1"/>
    <xf numFmtId="0" fontId="19" fillId="0" borderId="0" xfId="0" applyFont="1" applyAlignment="1">
      <alignment horizontal="left" vertical="top" wrapText="1"/>
    </xf>
    <xf numFmtId="0" fontId="1" fillId="0" borderId="0" xfId="0" applyFont="1" applyAlignment="1">
      <alignment horizontal="center" vertical="top" wrapText="1"/>
    </xf>
    <xf numFmtId="0" fontId="19" fillId="0" borderId="0" xfId="0" applyFont="1" applyAlignment="1">
      <alignment horizontal="center" vertical="top" wrapText="1"/>
    </xf>
    <xf numFmtId="0" fontId="19" fillId="0" borderId="0" xfId="0" applyFont="1" applyAlignment="1">
      <alignment vertical="top" wrapText="1"/>
    </xf>
    <xf numFmtId="0" fontId="0" fillId="0" borderId="6" xfId="0" applyBorder="1"/>
    <xf numFmtId="172" fontId="18" fillId="0" borderId="5" xfId="0" applyNumberFormat="1" applyFont="1" applyBorder="1" applyAlignment="1">
      <alignment horizontal="center"/>
    </xf>
    <xf numFmtId="172" fontId="0" fillId="0" borderId="5" xfId="0" applyNumberFormat="1" applyBorder="1" applyAlignment="1">
      <alignment horizontal="center"/>
    </xf>
    <xf numFmtId="0" fontId="0" fillId="0" borderId="5" xfId="0" applyBorder="1"/>
    <xf numFmtId="168" fontId="18" fillId="0" borderId="7" xfId="3" applyNumberFormat="1" applyFont="1" applyBorder="1"/>
    <xf numFmtId="0" fontId="1" fillId="0" borderId="27" xfId="0" applyFont="1" applyBorder="1" applyAlignment="1">
      <alignment horizontal="center"/>
    </xf>
    <xf numFmtId="0" fontId="1" fillId="0" borderId="28" xfId="0" applyFont="1" applyBorder="1" applyAlignment="1">
      <alignment horizontal="center"/>
    </xf>
    <xf numFmtId="168" fontId="0" fillId="0" borderId="0" xfId="0" applyNumberFormat="1"/>
    <xf numFmtId="0" fontId="0" fillId="0" borderId="3" xfId="0" applyBorder="1"/>
    <xf numFmtId="172" fontId="18" fillId="0" borderId="0" xfId="0" applyNumberFormat="1" applyFont="1" applyAlignment="1">
      <alignment horizontal="center"/>
    </xf>
    <xf numFmtId="172" fontId="0" fillId="0" borderId="0" xfId="0" applyNumberFormat="1" applyAlignment="1">
      <alignment horizontal="center"/>
    </xf>
    <xf numFmtId="168" fontId="18" fillId="0" borderId="12" xfId="3" applyNumberFormat="1" applyFont="1" applyBorder="1"/>
    <xf numFmtId="0" fontId="0" fillId="0" borderId="0" xfId="0" applyAlignment="1">
      <alignment horizontal="left" indent="1"/>
    </xf>
    <xf numFmtId="44" fontId="18" fillId="0" borderId="12" xfId="3" applyFont="1" applyBorder="1"/>
    <xf numFmtId="0" fontId="0" fillId="0" borderId="12" xfId="0" applyBorder="1"/>
    <xf numFmtId="44" fontId="0" fillId="0" borderId="12" xfId="3" applyFont="1" applyBorder="1"/>
    <xf numFmtId="168" fontId="0" fillId="0" borderId="12" xfId="3" applyNumberFormat="1" applyFont="1" applyBorder="1"/>
    <xf numFmtId="0" fontId="0" fillId="0" borderId="3" xfId="0" applyBorder="1" applyAlignment="1">
      <alignment horizontal="left" indent="2"/>
    </xf>
    <xf numFmtId="172" fontId="16" fillId="0" borderId="0" xfId="0" applyNumberFormat="1" applyFont="1" applyAlignment="1">
      <alignment horizontal="center"/>
    </xf>
    <xf numFmtId="0" fontId="0" fillId="0" borderId="4" xfId="0" applyBorder="1" applyAlignment="1">
      <alignment horizontal="left" indent="2"/>
    </xf>
    <xf numFmtId="168" fontId="1" fillId="0" borderId="1" xfId="0" applyNumberFormat="1" applyFont="1" applyBorder="1" applyAlignment="1">
      <alignment horizontal="center"/>
    </xf>
    <xf numFmtId="168" fontId="1" fillId="0" borderId="8" xfId="0" applyNumberFormat="1" applyFont="1" applyBorder="1"/>
    <xf numFmtId="0" fontId="0" fillId="0" borderId="0" xfId="0" applyAlignment="1">
      <alignment horizontal="left" indent="2"/>
    </xf>
    <xf numFmtId="172" fontId="29" fillId="0" borderId="0" xfId="0" applyNumberFormat="1" applyFont="1" applyAlignment="1">
      <alignment horizontal="right"/>
    </xf>
    <xf numFmtId="0" fontId="1" fillId="0" borderId="34" xfId="0" applyFont="1" applyBorder="1" applyAlignment="1">
      <alignment horizontal="right"/>
    </xf>
    <xf numFmtId="168" fontId="30" fillId="0" borderId="35" xfId="0" applyNumberFormat="1" applyFont="1" applyBorder="1"/>
    <xf numFmtId="168" fontId="30" fillId="0" borderId="0" xfId="0" applyNumberFormat="1" applyFont="1"/>
    <xf numFmtId="4" fontId="0" fillId="0" borderId="26" xfId="3" applyNumberFormat="1" applyFont="1" applyBorder="1" applyAlignment="1">
      <alignment horizontal="center"/>
    </xf>
    <xf numFmtId="4" fontId="0" fillId="4" borderId="29" xfId="3" applyNumberFormat="1" applyFont="1" applyFill="1" applyBorder="1" applyAlignment="1">
      <alignment horizontal="center"/>
    </xf>
    <xf numFmtId="4" fontId="0" fillId="0" borderId="29" xfId="3" applyNumberFormat="1" applyFont="1" applyBorder="1" applyAlignment="1">
      <alignment horizontal="center"/>
    </xf>
    <xf numFmtId="4" fontId="0" fillId="4" borderId="31" xfId="3" applyNumberFormat="1" applyFont="1" applyFill="1" applyBorder="1" applyAlignment="1">
      <alignment horizontal="center"/>
    </xf>
    <xf numFmtId="0" fontId="0" fillId="0" borderId="0" xfId="0" quotePrefix="1" applyAlignment="1">
      <alignment horizontal="left"/>
    </xf>
    <xf numFmtId="0" fontId="12" fillId="0" borderId="0" xfId="0" applyFont="1"/>
    <xf numFmtId="49" fontId="18" fillId="0" borderId="8" xfId="0" quotePrefix="1" applyNumberFormat="1" applyFont="1" applyBorder="1" applyAlignment="1">
      <alignment horizontal="left" vertical="top"/>
    </xf>
    <xf numFmtId="49" fontId="18" fillId="0" borderId="7" xfId="0" quotePrefix="1" applyNumberFormat="1" applyFont="1" applyBorder="1" applyAlignment="1">
      <alignment horizontal="left" vertical="top"/>
    </xf>
    <xf numFmtId="164" fontId="0" fillId="0" borderId="0" xfId="0" quotePrefix="1" applyNumberFormat="1" applyAlignment="1">
      <alignment horizontal="left"/>
    </xf>
    <xf numFmtId="0" fontId="0" fillId="4" borderId="26" xfId="0" applyFill="1" applyBorder="1"/>
    <xf numFmtId="0" fontId="0" fillId="4" borderId="27" xfId="0" applyFill="1" applyBorder="1"/>
    <xf numFmtId="0" fontId="0" fillId="4" borderId="0" xfId="0" applyFill="1"/>
    <xf numFmtId="0" fontId="0" fillId="4" borderId="28" xfId="0" applyFill="1" applyBorder="1"/>
    <xf numFmtId="0" fontId="1" fillId="0" borderId="29" xfId="0" applyFont="1" applyBorder="1"/>
    <xf numFmtId="0" fontId="1" fillId="0" borderId="30" xfId="0" applyFont="1" applyBorder="1"/>
    <xf numFmtId="0" fontId="0" fillId="0" borderId="13" xfId="0" applyBorder="1" applyAlignment="1">
      <alignment horizontal="right"/>
    </xf>
    <xf numFmtId="0" fontId="0" fillId="0" borderId="36" xfId="0" applyBorder="1"/>
    <xf numFmtId="0" fontId="0" fillId="0" borderId="37" xfId="0" applyBorder="1"/>
    <xf numFmtId="0" fontId="0" fillId="0" borderId="38" xfId="0" applyBorder="1"/>
    <xf numFmtId="49" fontId="0" fillId="0" borderId="28" xfId="0" applyNumberFormat="1" applyBorder="1" applyAlignment="1">
      <alignment horizontal="right"/>
    </xf>
    <xf numFmtId="49" fontId="0" fillId="0" borderId="30" xfId="0" applyNumberFormat="1" applyBorder="1" applyAlignment="1">
      <alignment horizontal="right"/>
    </xf>
    <xf numFmtId="49" fontId="0" fillId="0" borderId="32" xfId="0" applyNumberFormat="1" applyBorder="1" applyAlignment="1">
      <alignment horizontal="right"/>
    </xf>
    <xf numFmtId="44" fontId="0" fillId="0" borderId="0" xfId="0" applyNumberFormat="1"/>
    <xf numFmtId="14" fontId="0" fillId="0" borderId="0" xfId="0" applyNumberFormat="1" applyAlignment="1">
      <alignment horizontal="right"/>
    </xf>
    <xf numFmtId="0" fontId="17" fillId="0" borderId="0" xfId="0" applyFont="1" applyAlignment="1">
      <alignment horizontal="right"/>
    </xf>
    <xf numFmtId="0" fontId="17" fillId="0" borderId="0" xfId="2" applyFont="1" applyAlignment="1">
      <alignment horizontal="right"/>
    </xf>
    <xf numFmtId="173" fontId="0" fillId="0" borderId="0" xfId="0" quotePrefix="1" applyNumberFormat="1" applyAlignment="1">
      <alignment horizontal="right"/>
    </xf>
    <xf numFmtId="0" fontId="31" fillId="0" borderId="0" xfId="2" applyFont="1" applyAlignment="1">
      <alignment horizontal="left"/>
    </xf>
    <xf numFmtId="0" fontId="32" fillId="0" borderId="0" xfId="0" applyFont="1" applyAlignment="1">
      <alignment horizontal="center" vertical="center"/>
    </xf>
    <xf numFmtId="168" fontId="33" fillId="0" borderId="19" xfId="3" applyNumberFormat="1" applyFont="1" applyBorder="1"/>
    <xf numFmtId="9" fontId="0" fillId="0" borderId="0" xfId="4" applyFont="1"/>
    <xf numFmtId="9" fontId="0" fillId="0" borderId="0" xfId="4" applyFont="1" applyAlignment="1">
      <alignment vertical="top"/>
    </xf>
    <xf numFmtId="9" fontId="0" fillId="0" borderId="0" xfId="4" applyFont="1" applyAlignment="1">
      <alignment vertical="top" wrapText="1"/>
    </xf>
    <xf numFmtId="0" fontId="1" fillId="0" borderId="0" xfId="0" applyFont="1" applyAlignment="1">
      <alignment horizontal="center" vertical="center"/>
    </xf>
    <xf numFmtId="0" fontId="34" fillId="0" borderId="0" xfId="0" applyFont="1" applyAlignment="1">
      <alignment horizontal="center" vertical="center"/>
    </xf>
    <xf numFmtId="0" fontId="35" fillId="0" borderId="0" xfId="2" applyFont="1"/>
    <xf numFmtId="0" fontId="36" fillId="0" borderId="0" xfId="2" applyFont="1"/>
    <xf numFmtId="167" fontId="35" fillId="0" borderId="0" xfId="2" applyNumberFormat="1" applyFont="1"/>
    <xf numFmtId="0" fontId="37" fillId="0" borderId="0" xfId="2" applyFont="1"/>
    <xf numFmtId="0" fontId="38" fillId="0" borderId="0" xfId="2" applyFont="1" applyAlignment="1">
      <alignment horizontal="right"/>
    </xf>
    <xf numFmtId="0" fontId="37" fillId="0" borderId="0" xfId="2" applyFont="1" applyAlignment="1">
      <alignment horizontal="right"/>
    </xf>
    <xf numFmtId="0" fontId="39" fillId="0" borderId="0" xfId="2" applyFont="1"/>
    <xf numFmtId="0" fontId="40" fillId="0" borderId="0" xfId="2" applyFont="1" applyAlignment="1">
      <alignment horizontal="left"/>
    </xf>
    <xf numFmtId="0" fontId="41" fillId="0" borderId="0" xfId="2" applyFont="1"/>
    <xf numFmtId="0" fontId="42" fillId="0" borderId="0" xfId="2" applyFont="1"/>
    <xf numFmtId="0" fontId="37" fillId="0" borderId="0" xfId="2" applyFont="1" applyAlignment="1">
      <alignment horizontal="left"/>
    </xf>
    <xf numFmtId="174" fontId="35" fillId="0" borderId="0" xfId="2" applyNumberFormat="1" applyFont="1" applyAlignment="1">
      <alignment horizontal="left"/>
    </xf>
    <xf numFmtId="49" fontId="35" fillId="0" borderId="0" xfId="2" applyNumberFormat="1" applyFont="1" applyAlignment="1">
      <alignment horizontal="left"/>
    </xf>
    <xf numFmtId="0" fontId="43" fillId="0" borderId="0" xfId="2" applyFont="1"/>
    <xf numFmtId="0" fontId="35" fillId="0" borderId="0" xfId="2" applyFont="1" applyAlignment="1">
      <alignment vertical="center"/>
    </xf>
    <xf numFmtId="167" fontId="35" fillId="0" borderId="0" xfId="2" applyNumberFormat="1" applyFont="1" applyAlignment="1">
      <alignment vertical="center"/>
    </xf>
    <xf numFmtId="167" fontId="37" fillId="0" borderId="9" xfId="2" applyNumberFormat="1" applyFont="1" applyBorder="1" applyAlignment="1">
      <alignment horizontal="right" vertical="center"/>
    </xf>
    <xf numFmtId="0" fontId="35" fillId="0" borderId="10" xfId="2" applyFont="1" applyBorder="1" applyAlignment="1">
      <alignment vertical="center"/>
    </xf>
    <xf numFmtId="167" fontId="35" fillId="0" borderId="6" xfId="2" applyNumberFormat="1" applyFont="1" applyBorder="1"/>
    <xf numFmtId="0" fontId="35" fillId="0" borderId="12" xfId="2" applyFont="1" applyBorder="1"/>
    <xf numFmtId="167" fontId="35" fillId="0" borderId="3" xfId="2" applyNumberFormat="1" applyFont="1" applyBorder="1"/>
    <xf numFmtId="0" fontId="35" fillId="0" borderId="40" xfId="2" applyFont="1" applyBorder="1" applyAlignment="1">
      <alignment horizontal="center"/>
    </xf>
    <xf numFmtId="0" fontId="35" fillId="0" borderId="40" xfId="2" applyFont="1" applyBorder="1"/>
    <xf numFmtId="0" fontId="35" fillId="0" borderId="41" xfId="2" applyFont="1" applyBorder="1" applyAlignment="1">
      <alignment horizontal="center"/>
    </xf>
    <xf numFmtId="0" fontId="35" fillId="0" borderId="2" xfId="2" applyFont="1" applyBorder="1" applyAlignment="1">
      <alignment horizontal="left" indent="1"/>
    </xf>
    <xf numFmtId="166" fontId="35" fillId="0" borderId="2" xfId="2" applyNumberFormat="1" applyFont="1" applyBorder="1"/>
    <xf numFmtId="166" fontId="35" fillId="0" borderId="43" xfId="2" applyNumberFormat="1" applyFont="1" applyBorder="1"/>
    <xf numFmtId="166" fontId="35" fillId="0" borderId="0" xfId="2" applyNumberFormat="1" applyFont="1"/>
    <xf numFmtId="0" fontId="35" fillId="0" borderId="45" xfId="2" applyFont="1" applyBorder="1" applyAlignment="1">
      <alignment horizontal="left" indent="1"/>
    </xf>
    <xf numFmtId="0" fontId="35" fillId="0" borderId="46" xfId="2" applyFont="1" applyBorder="1" applyAlignment="1">
      <alignment horizontal="left" indent="1"/>
    </xf>
    <xf numFmtId="166" fontId="35" fillId="0" borderId="46" xfId="2" applyNumberFormat="1" applyFont="1" applyBorder="1"/>
    <xf numFmtId="166" fontId="35" fillId="0" borderId="47" xfId="2" applyNumberFormat="1" applyFont="1" applyBorder="1"/>
    <xf numFmtId="0" fontId="35" fillId="0" borderId="49" xfId="2" applyFont="1" applyBorder="1" applyAlignment="1">
      <alignment horizontal="left" indent="1"/>
    </xf>
    <xf numFmtId="166" fontId="35" fillId="0" borderId="50" xfId="2" applyNumberFormat="1" applyFont="1" applyBorder="1"/>
    <xf numFmtId="166" fontId="35" fillId="0" borderId="51" xfId="2" applyNumberFormat="1" applyFont="1" applyBorder="1"/>
    <xf numFmtId="20" fontId="35" fillId="0" borderId="0" xfId="2" applyNumberFormat="1" applyFont="1"/>
    <xf numFmtId="166" fontId="35" fillId="0" borderId="45" xfId="2" applyNumberFormat="1" applyFont="1" applyBorder="1"/>
    <xf numFmtId="175" fontId="35" fillId="0" borderId="0" xfId="2" applyNumberFormat="1" applyFont="1"/>
    <xf numFmtId="0" fontId="35" fillId="0" borderId="48" xfId="2" applyFont="1" applyBorder="1"/>
    <xf numFmtId="0" fontId="35" fillId="0" borderId="27" xfId="2" applyFont="1" applyBorder="1"/>
    <xf numFmtId="0" fontId="35" fillId="0" borderId="52" xfId="2" applyFont="1" applyBorder="1"/>
    <xf numFmtId="0" fontId="37" fillId="0" borderId="12" xfId="2" applyFont="1" applyBorder="1" applyAlignment="1">
      <alignment horizontal="left"/>
    </xf>
    <xf numFmtId="176" fontId="35" fillId="0" borderId="9" xfId="2" applyNumberFormat="1" applyFont="1" applyBorder="1" applyAlignment="1">
      <alignment vertical="center"/>
    </xf>
    <xf numFmtId="0" fontId="35" fillId="0" borderId="10" xfId="2" applyFont="1" applyBorder="1"/>
    <xf numFmtId="0" fontId="35" fillId="0" borderId="12" xfId="2" applyFont="1" applyBorder="1" applyAlignment="1">
      <alignment horizontal="left"/>
    </xf>
    <xf numFmtId="176" fontId="37" fillId="0" borderId="9" xfId="2" applyNumberFormat="1" applyFont="1" applyBorder="1" applyAlignment="1">
      <alignment vertical="center"/>
    </xf>
    <xf numFmtId="0" fontId="35" fillId="0" borderId="0" xfId="2" applyFont="1" applyAlignment="1">
      <alignment horizontal="left"/>
    </xf>
    <xf numFmtId="167" fontId="37" fillId="0" borderId="0" xfId="2" applyNumberFormat="1" applyFont="1" applyAlignment="1">
      <alignment vertical="center"/>
    </xf>
    <xf numFmtId="49" fontId="35" fillId="0" borderId="0" xfId="2" applyNumberFormat="1" applyFont="1" applyAlignment="1">
      <alignment horizontal="right"/>
    </xf>
    <xf numFmtId="49" fontId="35" fillId="0" borderId="0" xfId="2" applyNumberFormat="1" applyFont="1"/>
    <xf numFmtId="0" fontId="44" fillId="0" borderId="0" xfId="0" applyFont="1" applyAlignment="1">
      <alignment vertical="center" wrapText="1"/>
    </xf>
    <xf numFmtId="0" fontId="46" fillId="0" borderId="38" xfId="0" applyFont="1" applyBorder="1" applyAlignment="1">
      <alignment vertical="center" wrapText="1"/>
    </xf>
    <xf numFmtId="6" fontId="45" fillId="0" borderId="32" xfId="0" applyNumberFormat="1" applyFont="1" applyBorder="1" applyAlignment="1">
      <alignment horizontal="right" vertical="center" wrapText="1"/>
    </xf>
    <xf numFmtId="6" fontId="46" fillId="0" borderId="32" xfId="0" applyNumberFormat="1" applyFont="1" applyBorder="1" applyAlignment="1">
      <alignment horizontal="right" vertical="center" wrapText="1"/>
    </xf>
    <xf numFmtId="170" fontId="0" fillId="0" borderId="0" xfId="0" applyNumberFormat="1"/>
    <xf numFmtId="0" fontId="1" fillId="6" borderId="0" xfId="0" applyFont="1" applyFill="1" applyAlignment="1">
      <alignment horizontal="center"/>
    </xf>
    <xf numFmtId="0" fontId="0" fillId="0" borderId="0" xfId="0" applyAlignment="1">
      <alignment horizontal="left" vertical="top" wrapText="1"/>
    </xf>
    <xf numFmtId="0" fontId="48" fillId="9" borderId="36" xfId="0" applyFont="1" applyFill="1" applyBorder="1" applyAlignment="1">
      <alignment horizontal="center" vertical="center" wrapText="1"/>
    </xf>
    <xf numFmtId="0" fontId="48" fillId="9" borderId="37" xfId="0" applyFont="1" applyFill="1" applyBorder="1" applyAlignment="1">
      <alignment horizontal="center" vertical="center" wrapText="1"/>
    </xf>
    <xf numFmtId="0" fontId="48" fillId="9" borderId="54" xfId="0" applyFont="1" applyFill="1" applyBorder="1" applyAlignment="1">
      <alignment horizontal="center" vertical="center" wrapText="1"/>
    </xf>
    <xf numFmtId="0" fontId="46" fillId="0" borderId="33" xfId="0" applyFont="1" applyBorder="1" applyAlignment="1">
      <alignment horizontal="center" vertical="center" wrapText="1"/>
    </xf>
    <xf numFmtId="0" fontId="46" fillId="0" borderId="34" xfId="0" applyFont="1" applyBorder="1" applyAlignment="1">
      <alignment horizontal="center" vertical="center" wrapText="1"/>
    </xf>
    <xf numFmtId="0" fontId="47" fillId="9" borderId="36" xfId="0" applyFont="1" applyFill="1" applyBorder="1" applyAlignment="1">
      <alignment horizontal="center" vertical="center" wrapText="1"/>
    </xf>
    <xf numFmtId="0" fontId="47" fillId="9" borderId="37" xfId="0" applyFont="1" applyFill="1" applyBorder="1" applyAlignment="1">
      <alignment horizontal="center" vertical="center" wrapText="1"/>
    </xf>
    <xf numFmtId="0" fontId="47" fillId="9" borderId="54" xfId="0" applyFont="1" applyFill="1" applyBorder="1" applyAlignment="1">
      <alignment horizontal="center" vertical="center" wrapText="1"/>
    </xf>
    <xf numFmtId="0" fontId="48" fillId="9" borderId="36" xfId="0" applyFont="1" applyFill="1" applyBorder="1" applyAlignment="1">
      <alignment vertical="center" wrapText="1"/>
    </xf>
    <xf numFmtId="0" fontId="48" fillId="9" borderId="37" xfId="0" applyFont="1" applyFill="1" applyBorder="1" applyAlignment="1">
      <alignment vertical="center" wrapText="1"/>
    </xf>
    <xf numFmtId="0" fontId="48" fillId="9" borderId="54" xfId="0" applyFont="1" applyFill="1" applyBorder="1" applyAlignment="1">
      <alignment vertical="center" wrapText="1"/>
    </xf>
    <xf numFmtId="166" fontId="1" fillId="0" borderId="0" xfId="0" applyNumberFormat="1" applyFont="1" applyAlignment="1">
      <alignment horizontal="center" vertical="center"/>
    </xf>
    <xf numFmtId="0" fontId="0" fillId="0" borderId="0" xfId="0" applyAlignment="1">
      <alignment horizontal="left"/>
    </xf>
    <xf numFmtId="0" fontId="0" fillId="0" borderId="2" xfId="0" applyBorder="1" applyAlignment="1">
      <alignment horizontal="center" vertical="center"/>
    </xf>
    <xf numFmtId="166" fontId="0" fillId="0" borderId="2" xfId="0" applyNumberFormat="1" applyBorder="1" applyAlignment="1">
      <alignment horizontal="center" vertical="center"/>
    </xf>
    <xf numFmtId="0" fontId="0" fillId="0" borderId="0" xfId="0" applyAlignment="1">
      <alignment horizontal="left" vertical="top"/>
    </xf>
    <xf numFmtId="0" fontId="1" fillId="0" borderId="9" xfId="0" applyFont="1" applyBorder="1" applyAlignment="1">
      <alignment horizontal="center" vertical="top"/>
    </xf>
    <xf numFmtId="0" fontId="1" fillId="0" borderId="11" xfId="0" applyFont="1" applyBorder="1" applyAlignment="1">
      <alignment horizontal="center" vertical="top"/>
    </xf>
    <xf numFmtId="0" fontId="1" fillId="0" borderId="10" xfId="0" applyFont="1" applyBorder="1" applyAlignment="1">
      <alignment horizontal="center"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6" xfId="0" applyBorder="1" applyAlignment="1">
      <alignment horizontal="center" vertical="center"/>
    </xf>
    <xf numFmtId="0" fontId="0" fillId="0" borderId="16" xfId="0" applyBorder="1" applyAlignment="1">
      <alignment horizontal="center"/>
    </xf>
    <xf numFmtId="0" fontId="4" fillId="0" borderId="0" xfId="0" applyFont="1" applyAlignment="1">
      <alignment horizontal="left" vertical="top" wrapText="1"/>
    </xf>
    <xf numFmtId="165" fontId="0" fillId="0" borderId="0" xfId="0" applyNumberFormat="1" applyAlignment="1">
      <alignment horizontal="center"/>
    </xf>
    <xf numFmtId="0" fontId="0" fillId="0" borderId="0" xfId="0" applyAlignment="1">
      <alignment horizontal="center"/>
    </xf>
    <xf numFmtId="0" fontId="18" fillId="3" borderId="0" xfId="0" applyFont="1" applyFill="1" applyAlignment="1">
      <alignment horizontal="left" vertical="top" wrapText="1"/>
    </xf>
    <xf numFmtId="165" fontId="12" fillId="0" borderId="0" xfId="0" applyNumberFormat="1" applyFont="1" applyAlignment="1">
      <alignment horizontal="left"/>
    </xf>
    <xf numFmtId="0" fontId="19" fillId="0" borderId="0" xfId="0" applyFont="1" applyAlignment="1">
      <alignment horizontal="center"/>
    </xf>
    <xf numFmtId="0" fontId="5" fillId="0" borderId="0" xfId="0" applyFont="1" applyAlignment="1">
      <alignment horizontal="left"/>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22" fillId="0" borderId="0" xfId="0" applyFont="1" applyAlignment="1">
      <alignment horizontal="center" vertical="center" shrinkToFit="1"/>
    </xf>
    <xf numFmtId="0" fontId="0" fillId="2" borderId="0" xfId="0" applyFill="1" applyAlignment="1">
      <alignment horizontal="center" vertical="center"/>
    </xf>
    <xf numFmtId="0" fontId="0" fillId="0" borderId="6" xfId="0" applyBorder="1" applyAlignment="1">
      <alignment horizontal="left" vertical="top"/>
    </xf>
    <xf numFmtId="0" fontId="0" fillId="0" borderId="7" xfId="0" applyBorder="1" applyAlignment="1">
      <alignment horizontal="left" vertical="top"/>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5" borderId="2" xfId="0" applyFill="1" applyBorder="1" applyAlignment="1">
      <alignment horizontal="center" vertical="center"/>
    </xf>
    <xf numFmtId="0" fontId="0" fillId="0" borderId="14" xfId="0" applyBorder="1" applyAlignment="1">
      <alignment horizontal="center"/>
    </xf>
    <xf numFmtId="0" fontId="4" fillId="0" borderId="15" xfId="0" applyFont="1" applyBorder="1" applyAlignment="1">
      <alignment horizontal="center" vertical="top"/>
    </xf>
    <xf numFmtId="0" fontId="9" fillId="0" borderId="0" xfId="0" applyFont="1" applyAlignment="1">
      <alignment horizontal="center" vertical="top" wrapText="1"/>
    </xf>
    <xf numFmtId="0" fontId="23" fillId="0" borderId="0" xfId="0" applyFont="1" applyAlignment="1">
      <alignment horizontal="center" wrapText="1"/>
    </xf>
    <xf numFmtId="0" fontId="4" fillId="0" borderId="15" xfId="0" applyFont="1" applyBorder="1" applyAlignment="1">
      <alignment horizontal="center" vertical="center"/>
    </xf>
    <xf numFmtId="0" fontId="0" fillId="0" borderId="2" xfId="0" applyBorder="1" applyAlignment="1">
      <alignment horizontal="left" vertical="center"/>
    </xf>
    <xf numFmtId="0" fontId="1" fillId="0" borderId="0" xfId="0" applyFont="1" applyAlignment="1">
      <alignment horizontal="left"/>
    </xf>
    <xf numFmtId="0" fontId="0" fillId="2" borderId="2" xfId="0" applyFill="1" applyBorder="1" applyAlignment="1">
      <alignment horizontal="center" vertical="center"/>
    </xf>
    <xf numFmtId="0" fontId="0" fillId="0" borderId="2" xfId="0" applyBorder="1" applyAlignment="1">
      <alignment horizontal="center"/>
    </xf>
    <xf numFmtId="0" fontId="0" fillId="2" borderId="0" xfId="0" applyFill="1" applyAlignment="1">
      <alignment horizontal="left" vertical="center"/>
    </xf>
    <xf numFmtId="165" fontId="0" fillId="0" borderId="14" xfId="0" applyNumberFormat="1" applyBorder="1" applyAlignment="1">
      <alignment horizontal="left"/>
    </xf>
    <xf numFmtId="0" fontId="35" fillId="0" borderId="39" xfId="2" applyFont="1" applyBorder="1" applyAlignment="1">
      <alignment horizontal="center"/>
    </xf>
    <xf numFmtId="0" fontId="35" fillId="0" borderId="40" xfId="2" applyFont="1" applyBorder="1" applyAlignment="1">
      <alignment horizontal="center"/>
    </xf>
    <xf numFmtId="0" fontId="38" fillId="0" borderId="0" xfId="2" applyFont="1" applyAlignment="1">
      <alignment horizontal="right"/>
    </xf>
    <xf numFmtId="0" fontId="35" fillId="0" borderId="0" xfId="2" applyFont="1" applyAlignment="1">
      <alignment horizontal="right"/>
    </xf>
    <xf numFmtId="0" fontId="37" fillId="0" borderId="0" xfId="2" applyFont="1" applyAlignment="1">
      <alignment horizontal="right"/>
    </xf>
    <xf numFmtId="0" fontId="37" fillId="0" borderId="0" xfId="2" applyFont="1" applyAlignment="1">
      <alignment horizontal="right" vertical="center"/>
    </xf>
    <xf numFmtId="0" fontId="35" fillId="0" borderId="0" xfId="2" applyFont="1" applyAlignment="1">
      <alignment horizontal="right" vertical="center"/>
    </xf>
    <xf numFmtId="0" fontId="37" fillId="0" borderId="9" xfId="2" applyFont="1" applyBorder="1" applyAlignment="1">
      <alignment horizontal="left" vertical="center" indent="1"/>
    </xf>
    <xf numFmtId="0" fontId="37" fillId="0" borderId="11" xfId="2" applyFont="1" applyBorder="1" applyAlignment="1">
      <alignment horizontal="left" vertical="center" indent="1"/>
    </xf>
    <xf numFmtId="0" fontId="37" fillId="0" borderId="10" xfId="2" applyFont="1" applyBorder="1" applyAlignment="1">
      <alignment horizontal="left" vertical="center" indent="1"/>
    </xf>
    <xf numFmtId="0" fontId="35" fillId="0" borderId="6" xfId="2" applyFont="1" applyBorder="1" applyAlignment="1">
      <alignment horizontal="left" indent="1"/>
    </xf>
    <xf numFmtId="0" fontId="35" fillId="0" borderId="5" xfId="2" applyFont="1" applyBorder="1" applyAlignment="1">
      <alignment horizontal="left" indent="1"/>
    </xf>
    <xf numFmtId="0" fontId="35" fillId="0" borderId="7" xfId="2" applyFont="1" applyBorder="1" applyAlignment="1">
      <alignment horizontal="left" indent="1"/>
    </xf>
    <xf numFmtId="0" fontId="37" fillId="0" borderId="3" xfId="2" applyFont="1" applyBorder="1" applyAlignment="1">
      <alignment horizontal="left" indent="1"/>
    </xf>
    <xf numFmtId="0" fontId="37" fillId="0" borderId="0" xfId="2" applyFont="1" applyAlignment="1">
      <alignment horizontal="left" indent="1"/>
    </xf>
    <xf numFmtId="0" fontId="37" fillId="0" borderId="12" xfId="2" applyFont="1" applyBorder="1" applyAlignment="1">
      <alignment horizontal="left" indent="1"/>
    </xf>
    <xf numFmtId="0" fontId="35" fillId="0" borderId="3" xfId="2" applyFont="1" applyBorder="1" applyAlignment="1">
      <alignment horizontal="left" indent="1"/>
    </xf>
    <xf numFmtId="0" fontId="35" fillId="0" borderId="0" xfId="2" applyFont="1" applyAlignment="1">
      <alignment horizontal="left" indent="1"/>
    </xf>
    <xf numFmtId="0" fontId="35" fillId="0" borderId="12" xfId="2" applyFont="1" applyBorder="1" applyAlignment="1">
      <alignment horizontal="left" indent="1"/>
    </xf>
    <xf numFmtId="0" fontId="35" fillId="0" borderId="42" xfId="2" applyFont="1" applyBorder="1" applyAlignment="1">
      <alignment horizontal="left" indent="1"/>
    </xf>
    <xf numFmtId="0" fontId="35" fillId="0" borderId="2" xfId="2" applyFont="1" applyBorder="1" applyAlignment="1">
      <alignment horizontal="left" indent="1"/>
    </xf>
    <xf numFmtId="0" fontId="35" fillId="0" borderId="44" xfId="2" applyFont="1" applyBorder="1" applyAlignment="1">
      <alignment horizontal="left" indent="1"/>
    </xf>
    <xf numFmtId="0" fontId="35" fillId="0" borderId="45" xfId="2" applyFont="1" applyBorder="1" applyAlignment="1">
      <alignment horizontal="left" indent="1"/>
    </xf>
    <xf numFmtId="0" fontId="35" fillId="0" borderId="48" xfId="2" applyFont="1" applyBorder="1" applyAlignment="1">
      <alignment horizontal="left" indent="1"/>
    </xf>
    <xf numFmtId="0" fontId="35" fillId="0" borderId="27" xfId="2" applyFont="1" applyBorder="1" applyAlignment="1">
      <alignment horizontal="left" indent="1"/>
    </xf>
    <xf numFmtId="0" fontId="35" fillId="0" borderId="28" xfId="2" applyFont="1" applyBorder="1" applyAlignment="1">
      <alignment horizontal="left" indent="1"/>
    </xf>
    <xf numFmtId="0" fontId="35" fillId="0" borderId="4" xfId="2" applyFont="1" applyBorder="1" applyAlignment="1">
      <alignment horizontal="left" indent="1"/>
    </xf>
    <xf numFmtId="0" fontId="35" fillId="0" borderId="1" xfId="2" applyFont="1" applyBorder="1" applyAlignment="1">
      <alignment horizontal="left" indent="1"/>
    </xf>
    <xf numFmtId="0" fontId="35" fillId="0" borderId="8" xfId="2" applyFont="1" applyBorder="1" applyAlignment="1">
      <alignment horizontal="left" indent="1"/>
    </xf>
    <xf numFmtId="0" fontId="35" fillId="0" borderId="53" xfId="2" applyFont="1" applyBorder="1" applyAlignment="1">
      <alignment horizontal="right" vertical="center"/>
    </xf>
    <xf numFmtId="0" fontId="35" fillId="0" borderId="4" xfId="2" applyFont="1" applyBorder="1" applyAlignment="1">
      <alignment horizontal="right" vertical="center"/>
    </xf>
    <xf numFmtId="0" fontId="37" fillId="0" borderId="2" xfId="2" applyFont="1" applyBorder="1" applyAlignment="1">
      <alignment horizontal="right" vertical="center"/>
    </xf>
    <xf numFmtId="0" fontId="37" fillId="0" borderId="9" xfId="2" applyFont="1" applyBorder="1" applyAlignment="1">
      <alignment horizontal="right" vertical="center"/>
    </xf>
    <xf numFmtId="0" fontId="8" fillId="0" borderId="0" xfId="0" applyFont="1" applyAlignment="1">
      <alignment horizontal="center" vertical="center" shrinkToFit="1"/>
    </xf>
    <xf numFmtId="0" fontId="0" fillId="0" borderId="0" xfId="0" applyAlignment="1">
      <alignment horizontal="left" vertical="center"/>
    </xf>
    <xf numFmtId="44" fontId="0" fillId="0" borderId="14" xfId="3" applyFont="1" applyBorder="1"/>
    <xf numFmtId="44" fontId="0" fillId="0" borderId="0" xfId="3" applyFont="1" applyBorder="1"/>
    <xf numFmtId="44" fontId="0" fillId="0" borderId="0" xfId="3" applyFont="1"/>
    <xf numFmtId="44" fontId="0" fillId="0" borderId="19" xfId="3" applyFont="1" applyBorder="1"/>
  </cellXfs>
  <cellStyles count="7">
    <cellStyle name="Currency" xfId="3" builtinId="4"/>
    <cellStyle name="Currency 2" xfId="5" xr:uid="{5B0776E2-BD60-45EF-98BA-1190E03BEA20}"/>
    <cellStyle name="Hyperlink" xfId="1" builtinId="8"/>
    <cellStyle name="Normal" xfId="0" builtinId="0"/>
    <cellStyle name="Normal 2" xfId="2" xr:uid="{C68CEE70-D7B9-4C9E-8542-851A35B24943}"/>
    <cellStyle name="Normal 6" xfId="6" xr:uid="{1650F292-14F6-4459-9F28-25B053CF7B35}"/>
    <cellStyle name="Percent" xfId="4" builtinId="5"/>
  </cellStyles>
  <dxfs count="5">
    <dxf>
      <fill>
        <patternFill>
          <bgColor theme="0"/>
        </patternFill>
      </fill>
    </dxf>
    <dxf>
      <fill>
        <patternFill>
          <bgColor theme="0"/>
        </patternFill>
      </fill>
    </dxf>
    <dxf>
      <fill>
        <patternFill>
          <bgColor theme="0"/>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8</xdr:col>
      <xdr:colOff>91524</xdr:colOff>
      <xdr:row>17</xdr:row>
      <xdr:rowOff>78104</xdr:rowOff>
    </xdr:from>
    <xdr:to>
      <xdr:col>13</xdr:col>
      <xdr:colOff>440055</xdr:colOff>
      <xdr:row>22</xdr:row>
      <xdr:rowOff>21700</xdr:rowOff>
    </xdr:to>
    <xdr:sp macro="" textlink="">
      <xdr:nvSpPr>
        <xdr:cNvPr id="13" name="Speech Bubble: Rectangle with Corners Rounded 12">
          <a:extLst>
            <a:ext uri="{FF2B5EF4-FFF2-40B4-BE49-F238E27FC236}">
              <a16:creationId xmlns:a16="http://schemas.microsoft.com/office/drawing/2014/main" id="{20AC55B5-6CD1-4A8D-A1A8-936950275E26}"/>
            </a:ext>
          </a:extLst>
        </xdr:cNvPr>
        <xdr:cNvSpPr/>
      </xdr:nvSpPr>
      <xdr:spPr>
        <a:xfrm>
          <a:off x="10397574" y="3221354"/>
          <a:ext cx="3396531" cy="848471"/>
        </a:xfrm>
        <a:prstGeom prst="wedgeRoundRectCallout">
          <a:avLst>
            <a:gd name="adj1" fmla="val -135107"/>
            <a:gd name="adj2" fmla="val -90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Drawing list is linked to 'Design Certificate'. Please double check the list before generating the design certificate.</a:t>
          </a:r>
        </a:p>
        <a:p>
          <a:pPr algn="l"/>
          <a:r>
            <a:rPr lang="en-AU" sz="1100" baseline="0"/>
            <a:t>DO NOT CHANGE TABLE FORMAT.</a:t>
          </a:r>
          <a:endParaRPr lang="en-AU" sz="1100"/>
        </a:p>
      </xdr:txBody>
    </xdr:sp>
    <xdr:clientData/>
  </xdr:twoCellAnchor>
  <xdr:twoCellAnchor>
    <xdr:from>
      <xdr:col>4</xdr:col>
      <xdr:colOff>85725</xdr:colOff>
      <xdr:row>28</xdr:row>
      <xdr:rowOff>76200</xdr:rowOff>
    </xdr:from>
    <xdr:to>
      <xdr:col>6</xdr:col>
      <xdr:colOff>933450</xdr:colOff>
      <xdr:row>33</xdr:row>
      <xdr:rowOff>142875</xdr:rowOff>
    </xdr:to>
    <xdr:sp macro="" textlink="">
      <xdr:nvSpPr>
        <xdr:cNvPr id="2" name="TextBox 1">
          <a:extLst>
            <a:ext uri="{FF2B5EF4-FFF2-40B4-BE49-F238E27FC236}">
              <a16:creationId xmlns:a16="http://schemas.microsoft.com/office/drawing/2014/main" id="{275F776F-BC8E-45FE-96C1-733BDCA9C9D8}"/>
            </a:ext>
          </a:extLst>
        </xdr:cNvPr>
        <xdr:cNvSpPr txBox="1"/>
      </xdr:nvSpPr>
      <xdr:spPr>
        <a:xfrm>
          <a:off x="6467475" y="5200650"/>
          <a:ext cx="1457325" cy="97155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Drawing</a:t>
          </a:r>
          <a:r>
            <a:rPr lang="en-AU" sz="1100" baseline="0">
              <a:solidFill>
                <a:schemeClr val="dk1"/>
              </a:solidFill>
              <a:effectLst/>
              <a:latin typeface="+mn-lt"/>
              <a:ea typeface="+mn-ea"/>
              <a:cs typeface="+mn-cs"/>
            </a:rPr>
            <a:t> names auto-coverted to UPPERCASE for copying onto the final drawings</a:t>
          </a:r>
          <a:endParaRPr lang="en-AU">
            <a:effectLst/>
          </a:endParaRPr>
        </a:p>
        <a:p>
          <a:endParaRPr lang="en-AU" sz="1100"/>
        </a:p>
      </xdr:txBody>
    </xdr:sp>
    <xdr:clientData/>
  </xdr:twoCellAnchor>
  <xdr:twoCellAnchor>
    <xdr:from>
      <xdr:col>4</xdr:col>
      <xdr:colOff>133350</xdr:colOff>
      <xdr:row>25</xdr:row>
      <xdr:rowOff>171450</xdr:rowOff>
    </xdr:from>
    <xdr:to>
      <xdr:col>6</xdr:col>
      <xdr:colOff>857250</xdr:colOff>
      <xdr:row>28</xdr:row>
      <xdr:rowOff>28575</xdr:rowOff>
    </xdr:to>
    <xdr:sp macro="" textlink="">
      <xdr:nvSpPr>
        <xdr:cNvPr id="4" name="Arrow: Right 3">
          <a:extLst>
            <a:ext uri="{FF2B5EF4-FFF2-40B4-BE49-F238E27FC236}">
              <a16:creationId xmlns:a16="http://schemas.microsoft.com/office/drawing/2014/main" id="{CC8CCF61-7D5F-42CB-96FA-B594B514806F}"/>
            </a:ext>
          </a:extLst>
        </xdr:cNvPr>
        <xdr:cNvSpPr/>
      </xdr:nvSpPr>
      <xdr:spPr>
        <a:xfrm>
          <a:off x="6515100" y="4752975"/>
          <a:ext cx="1333500" cy="400050"/>
        </a:xfrm>
        <a:prstGeom prst="rightArrow">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53340</xdr:colOff>
      <xdr:row>10</xdr:row>
      <xdr:rowOff>55244</xdr:rowOff>
    </xdr:from>
    <xdr:to>
      <xdr:col>13</xdr:col>
      <xdr:colOff>434340</xdr:colOff>
      <xdr:row>17</xdr:row>
      <xdr:rowOff>40005</xdr:rowOff>
    </xdr:to>
    <xdr:sp macro="" textlink="">
      <xdr:nvSpPr>
        <xdr:cNvPr id="5" name="Speech Bubble: Rectangle with Corners Rounded 4">
          <a:extLst>
            <a:ext uri="{FF2B5EF4-FFF2-40B4-BE49-F238E27FC236}">
              <a16:creationId xmlns:a16="http://schemas.microsoft.com/office/drawing/2014/main" id="{F7877272-45AB-46C8-B6D7-4D4815CA4749}"/>
            </a:ext>
          </a:extLst>
        </xdr:cNvPr>
        <xdr:cNvSpPr/>
      </xdr:nvSpPr>
      <xdr:spPr>
        <a:xfrm>
          <a:off x="10359390" y="1912619"/>
          <a:ext cx="3429000" cy="1270636"/>
        </a:xfrm>
        <a:prstGeom prst="wedgeRoundRectCallout">
          <a:avLst>
            <a:gd name="adj1" fmla="val -149520"/>
            <a:gd name="adj2" fmla="val 146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Client information auto-linked to 'Fee Porposal' and 'Invoice' Section.</a:t>
          </a:r>
        </a:p>
        <a:p>
          <a:pPr algn="l"/>
          <a:r>
            <a:rPr lang="en-AU" sz="1100" baseline="0"/>
            <a:t>If the person whom invoice to (ultimate client) is different from the person originally asks for quote, fill Client details with 'invoicing client' but fill the 'Main Contact' with 'quoting client'.</a:t>
          </a:r>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5</xdr:col>
      <xdr:colOff>323023</xdr:colOff>
      <xdr:row>204</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xdr:from>
      <xdr:col>11</xdr:col>
      <xdr:colOff>114300</xdr:colOff>
      <xdr:row>4</xdr:row>
      <xdr:rowOff>186690</xdr:rowOff>
    </xdr:from>
    <xdr:to>
      <xdr:col>15</xdr:col>
      <xdr:colOff>95250</xdr:colOff>
      <xdr:row>6</xdr:row>
      <xdr:rowOff>83820</xdr:rowOff>
    </xdr:to>
    <xdr:sp macro="" textlink="">
      <xdr:nvSpPr>
        <xdr:cNvPr id="2" name="Speech Bubble: Rectangle with Corners Rounded 1">
          <a:extLst>
            <a:ext uri="{FF2B5EF4-FFF2-40B4-BE49-F238E27FC236}">
              <a16:creationId xmlns:a16="http://schemas.microsoft.com/office/drawing/2014/main" id="{A696DDA7-BCAC-467A-86C5-6229E16EC408}"/>
            </a:ext>
          </a:extLst>
        </xdr:cNvPr>
        <xdr:cNvSpPr/>
      </xdr:nvSpPr>
      <xdr:spPr>
        <a:xfrm>
          <a:off x="7379576" y="948690"/>
          <a:ext cx="3633295" cy="278130"/>
        </a:xfrm>
        <a:prstGeom prst="wedgeRoundRectCallout">
          <a:avLst>
            <a:gd name="adj1" fmla="val -88981"/>
            <a:gd name="adj2" fmla="val -171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Subject auto-generated</a:t>
          </a:r>
          <a:endParaRPr lang="en-AU" sz="1100"/>
        </a:p>
      </xdr:txBody>
    </xdr:sp>
    <xdr:clientData/>
  </xdr:twoCellAnchor>
  <xdr:twoCellAnchor>
    <xdr:from>
      <xdr:col>11</xdr:col>
      <xdr:colOff>87630</xdr:colOff>
      <xdr:row>7</xdr:row>
      <xdr:rowOff>15240</xdr:rowOff>
    </xdr:from>
    <xdr:to>
      <xdr:col>15</xdr:col>
      <xdr:colOff>53340</xdr:colOff>
      <xdr:row>9</xdr:row>
      <xdr:rowOff>135255</xdr:rowOff>
    </xdr:to>
    <xdr:sp macro="" textlink="">
      <xdr:nvSpPr>
        <xdr:cNvPr id="5" name="Speech Bubble: Rectangle with Corners Rounded 4">
          <a:extLst>
            <a:ext uri="{FF2B5EF4-FFF2-40B4-BE49-F238E27FC236}">
              <a16:creationId xmlns:a16="http://schemas.microsoft.com/office/drawing/2014/main" id="{DEF246FF-514D-4555-81BB-DB98BA4D7EBF}"/>
            </a:ext>
          </a:extLst>
        </xdr:cNvPr>
        <xdr:cNvSpPr/>
      </xdr:nvSpPr>
      <xdr:spPr>
        <a:xfrm>
          <a:off x="7352906" y="1348740"/>
          <a:ext cx="3618055" cy="501015"/>
        </a:xfrm>
        <a:prstGeom prst="wedgeRoundRectCallout">
          <a:avLst>
            <a:gd name="adj1" fmla="val -88891"/>
            <a:gd name="adj2" fmla="val -118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auto-generated. Type of 'Service' must be input in '01-Project Info' section </a:t>
          </a:r>
          <a:endParaRPr lang="en-AU" sz="1100"/>
        </a:p>
      </xdr:txBody>
    </xdr:sp>
    <xdr:clientData/>
  </xdr:twoCellAnchor>
  <xdr:twoCellAnchor>
    <xdr:from>
      <xdr:col>11</xdr:col>
      <xdr:colOff>66675</xdr:colOff>
      <xdr:row>10</xdr:row>
      <xdr:rowOff>110490</xdr:rowOff>
    </xdr:from>
    <xdr:to>
      <xdr:col>15</xdr:col>
      <xdr:colOff>24765</xdr:colOff>
      <xdr:row>13</xdr:row>
      <xdr:rowOff>26670</xdr:rowOff>
    </xdr:to>
    <xdr:sp macro="" textlink="">
      <xdr:nvSpPr>
        <xdr:cNvPr id="6" name="Speech Bubble: Rectangle with Corners Rounded 5">
          <a:extLst>
            <a:ext uri="{FF2B5EF4-FFF2-40B4-BE49-F238E27FC236}">
              <a16:creationId xmlns:a16="http://schemas.microsoft.com/office/drawing/2014/main" id="{E34495C2-E474-4EC2-B9CF-0D201C438BE0}"/>
            </a:ext>
          </a:extLst>
        </xdr:cNvPr>
        <xdr:cNvSpPr/>
      </xdr:nvSpPr>
      <xdr:spPr>
        <a:xfrm>
          <a:off x="7563410" y="2015490"/>
          <a:ext cx="3118149" cy="487680"/>
        </a:xfrm>
        <a:prstGeom prst="wedgeRoundRectCallout">
          <a:avLst>
            <a:gd name="adj1" fmla="val -21993"/>
            <a:gd name="adj2" fmla="val 13519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r>
            <a:rPr lang="en-AU" sz="1100" baseline="0">
              <a:solidFill>
                <a:schemeClr val="lt1"/>
              </a:solidFill>
              <a:effectLst/>
              <a:latin typeface="+mn-lt"/>
              <a:ea typeface="+mn-ea"/>
              <a:cs typeface="+mn-cs"/>
            </a:rPr>
            <a:t>DO NOT DELETE. Li</a:t>
          </a:r>
          <a:r>
            <a:rPr lang="en-AU" sz="1100" baseline="0"/>
            <a:t>st of items for selection and display on proposal's cover  sheet. </a:t>
          </a:r>
          <a:endParaRPr lang="en-AU" sz="1100"/>
        </a:p>
      </xdr:txBody>
    </xdr:sp>
    <xdr:clientData/>
  </xdr:twoCellAnchor>
  <xdr:twoCellAnchor>
    <xdr:from>
      <xdr:col>11</xdr:col>
      <xdr:colOff>134696</xdr:colOff>
      <xdr:row>0</xdr:row>
      <xdr:rowOff>54348</xdr:rowOff>
    </xdr:from>
    <xdr:to>
      <xdr:col>15</xdr:col>
      <xdr:colOff>92786</xdr:colOff>
      <xdr:row>2</xdr:row>
      <xdr:rowOff>156882</xdr:rowOff>
    </xdr:to>
    <xdr:sp macro="" textlink="">
      <xdr:nvSpPr>
        <xdr:cNvPr id="8" name="Speech Bubble: Rectangle with Corners Rounded 7">
          <a:extLst>
            <a:ext uri="{FF2B5EF4-FFF2-40B4-BE49-F238E27FC236}">
              <a16:creationId xmlns:a16="http://schemas.microsoft.com/office/drawing/2014/main" id="{8F0E1C5A-B61C-40E1-833B-0A4496996ED4}"/>
            </a:ext>
          </a:extLst>
        </xdr:cNvPr>
        <xdr:cNvSpPr/>
      </xdr:nvSpPr>
      <xdr:spPr>
        <a:xfrm>
          <a:off x="7399972" y="54348"/>
          <a:ext cx="3610435" cy="483534"/>
        </a:xfrm>
        <a:prstGeom prst="wedgeRoundRectCallout">
          <a:avLst>
            <a:gd name="adj1" fmla="val -90411"/>
            <a:gd name="adj2" fmla="val -2525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Client name, company, project number and date are auto-generated.</a:t>
          </a:r>
          <a:endParaRPr lang="en-AU" sz="1100"/>
        </a:p>
      </xdr:txBody>
    </xdr:sp>
    <xdr:clientData/>
  </xdr:twoCellAnchor>
  <xdr:twoCellAnchor>
    <xdr:from>
      <xdr:col>11</xdr:col>
      <xdr:colOff>130661</xdr:colOff>
      <xdr:row>3</xdr:row>
      <xdr:rowOff>31713</xdr:rowOff>
    </xdr:from>
    <xdr:to>
      <xdr:col>15</xdr:col>
      <xdr:colOff>111611</xdr:colOff>
      <xdr:row>4</xdr:row>
      <xdr:rowOff>130773</xdr:rowOff>
    </xdr:to>
    <xdr:sp macro="" textlink="">
      <xdr:nvSpPr>
        <xdr:cNvPr id="10" name="Speech Bubble: Rectangle with Corners Rounded 9">
          <a:extLst>
            <a:ext uri="{FF2B5EF4-FFF2-40B4-BE49-F238E27FC236}">
              <a16:creationId xmlns:a16="http://schemas.microsoft.com/office/drawing/2014/main" id="{7920BDD0-7E2A-4176-9CA6-17EA12C2850C}"/>
            </a:ext>
          </a:extLst>
        </xdr:cNvPr>
        <xdr:cNvSpPr/>
      </xdr:nvSpPr>
      <xdr:spPr>
        <a:xfrm>
          <a:off x="7395937" y="603213"/>
          <a:ext cx="3633295" cy="289560"/>
        </a:xfrm>
        <a:prstGeom prst="wedgeRoundRectCallout">
          <a:avLst>
            <a:gd name="adj1" fmla="val -90403"/>
            <a:gd name="adj2" fmla="val -7729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Manually input the 'revision'</a:t>
          </a:r>
          <a:endParaRPr lang="en-AU" sz="1100"/>
        </a:p>
      </xdr:txBody>
    </xdr:sp>
    <xdr:clientData/>
  </xdr:twoCellAnchor>
  <xdr:twoCellAnchor>
    <xdr:from>
      <xdr:col>11</xdr:col>
      <xdr:colOff>254357</xdr:colOff>
      <xdr:row>45</xdr:row>
      <xdr:rowOff>139479</xdr:rowOff>
    </xdr:from>
    <xdr:to>
      <xdr:col>15</xdr:col>
      <xdr:colOff>231663</xdr:colOff>
      <xdr:row>49</xdr:row>
      <xdr:rowOff>13004</xdr:rowOff>
    </xdr:to>
    <xdr:sp macro="" textlink="">
      <xdr:nvSpPr>
        <xdr:cNvPr id="11" name="Speech Bubble: Rectangle with Corners Rounded 10">
          <a:extLst>
            <a:ext uri="{FF2B5EF4-FFF2-40B4-BE49-F238E27FC236}">
              <a16:creationId xmlns:a16="http://schemas.microsoft.com/office/drawing/2014/main" id="{9C01BC62-10F4-4CFF-83E3-A7A6A2216E14}"/>
            </a:ext>
          </a:extLst>
        </xdr:cNvPr>
        <xdr:cNvSpPr/>
      </xdr:nvSpPr>
      <xdr:spPr>
        <a:xfrm>
          <a:off x="7470945" y="8768008"/>
          <a:ext cx="3047718" cy="635525"/>
        </a:xfrm>
        <a:prstGeom prst="wedgeRoundRectCallout">
          <a:avLst>
            <a:gd name="adj1" fmla="val -23935"/>
            <a:gd name="adj2" fmla="val 11241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r>
            <a:rPr lang="en-AU" sz="1100" baseline="0">
              <a:solidFill>
                <a:schemeClr val="lt1"/>
              </a:solidFill>
              <a:effectLst/>
              <a:latin typeface="+mn-lt"/>
              <a:ea typeface="+mn-ea"/>
              <a:cs typeface="+mn-cs"/>
            </a:rPr>
            <a:t>Chose scope items to suit the project's requirements</a:t>
          </a:r>
          <a:endParaRPr lang="en-AU" sz="1100"/>
        </a:p>
      </xdr:txBody>
    </xdr:sp>
    <xdr:clientData/>
  </xdr:twoCellAnchor>
  <xdr:twoCellAnchor editAs="oneCell">
    <xdr:from>
      <xdr:col>0</xdr:col>
      <xdr:colOff>314325</xdr:colOff>
      <xdr:row>136</xdr:row>
      <xdr:rowOff>38100</xdr:rowOff>
    </xdr:from>
    <xdr:to>
      <xdr:col>5</xdr:col>
      <xdr:colOff>283770</xdr:colOff>
      <xdr:row>138</xdr:row>
      <xdr:rowOff>58815</xdr:rowOff>
    </xdr:to>
    <xdr:pic>
      <xdr:nvPicPr>
        <xdr:cNvPr id="9" name="Picture 8">
          <a:extLst>
            <a:ext uri="{FF2B5EF4-FFF2-40B4-BE49-F238E27FC236}">
              <a16:creationId xmlns:a16="http://schemas.microsoft.com/office/drawing/2014/main" id="{31DE8E50-56A5-4FD8-ACBD-22C1560C5840}"/>
            </a:ext>
          </a:extLst>
        </xdr:cNvPr>
        <xdr:cNvPicPr>
          <a:picLocks noChangeAspect="1"/>
        </xdr:cNvPicPr>
      </xdr:nvPicPr>
      <xdr:blipFill rotWithShape="1">
        <a:blip xmlns:r="http://schemas.openxmlformats.org/officeDocument/2006/relationships" r:embed="rId2"/>
        <a:srcRect t="-1" r="37001" b="-2320"/>
        <a:stretch/>
      </xdr:blipFill>
      <xdr:spPr bwMode="auto">
        <a:xfrm>
          <a:off x="314325" y="16592550"/>
          <a:ext cx="3409875" cy="39790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60723</xdr:colOff>
      <xdr:row>52</xdr:row>
      <xdr:rowOff>76050</xdr:rowOff>
    </xdr:from>
    <xdr:to>
      <xdr:col>3</xdr:col>
      <xdr:colOff>359266</xdr:colOff>
      <xdr:row>57</xdr:row>
      <xdr:rowOff>153054</xdr:rowOff>
    </xdr:to>
    <xdr:pic>
      <xdr:nvPicPr>
        <xdr:cNvPr id="3" name="Picture 2">
          <a:extLst>
            <a:ext uri="{FF2B5EF4-FFF2-40B4-BE49-F238E27FC236}">
              <a16:creationId xmlns:a16="http://schemas.microsoft.com/office/drawing/2014/main" id="{844910DC-FCF9-42FB-B2E9-F27AC111A5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5282" y="16873668"/>
          <a:ext cx="1037907" cy="1040710"/>
        </a:xfrm>
        <a:prstGeom prst="rect">
          <a:avLst/>
        </a:prstGeom>
      </xdr:spPr>
    </xdr:pic>
    <xdr:clientData/>
  </xdr:twoCellAnchor>
  <xdr:twoCellAnchor>
    <xdr:from>
      <xdr:col>12</xdr:col>
      <xdr:colOff>337441</xdr:colOff>
      <xdr:row>62</xdr:row>
      <xdr:rowOff>89231</xdr:rowOff>
    </xdr:from>
    <xdr:to>
      <xdr:col>16</xdr:col>
      <xdr:colOff>328413</xdr:colOff>
      <xdr:row>65</xdr:row>
      <xdr:rowOff>22332</xdr:rowOff>
    </xdr:to>
    <xdr:sp macro="" textlink="">
      <xdr:nvSpPr>
        <xdr:cNvPr id="5" name="Speech Bubble: Rectangle with Corners Rounded 4">
          <a:extLst>
            <a:ext uri="{FF2B5EF4-FFF2-40B4-BE49-F238E27FC236}">
              <a16:creationId xmlns:a16="http://schemas.microsoft.com/office/drawing/2014/main" id="{2FB5DC2E-F089-4AEB-A619-A44DEE7A3D4E}"/>
            </a:ext>
          </a:extLst>
        </xdr:cNvPr>
        <xdr:cNvSpPr/>
      </xdr:nvSpPr>
      <xdr:spPr>
        <a:xfrm>
          <a:off x="8396712" y="18556525"/>
          <a:ext cx="2931395" cy="470983"/>
        </a:xfrm>
        <a:prstGeom prst="wedgeRoundRectCallout">
          <a:avLst>
            <a:gd name="adj1" fmla="val -125086"/>
            <a:gd name="adj2" fmla="val -574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drawing list auto-copied from '01-Project Info' section.</a:t>
          </a:r>
          <a:endParaRPr lang="en-AU" sz="1100"/>
        </a:p>
      </xdr:txBody>
    </xdr:sp>
    <xdr:clientData/>
  </xdr:twoCellAnchor>
  <xdr:twoCellAnchor>
    <xdr:from>
      <xdr:col>11</xdr:col>
      <xdr:colOff>541485</xdr:colOff>
      <xdr:row>9</xdr:row>
      <xdr:rowOff>156562</xdr:rowOff>
    </xdr:from>
    <xdr:to>
      <xdr:col>15</xdr:col>
      <xdr:colOff>556725</xdr:colOff>
      <xdr:row>13</xdr:row>
      <xdr:rowOff>25454</xdr:rowOff>
    </xdr:to>
    <xdr:sp macro="" textlink="">
      <xdr:nvSpPr>
        <xdr:cNvPr id="6" name="Speech Bubble: Rectangle with Corners Rounded 5">
          <a:extLst>
            <a:ext uri="{FF2B5EF4-FFF2-40B4-BE49-F238E27FC236}">
              <a16:creationId xmlns:a16="http://schemas.microsoft.com/office/drawing/2014/main" id="{9C0997D8-F159-48B9-8C6C-0A83E1E8AA3F}"/>
            </a:ext>
          </a:extLst>
        </xdr:cNvPr>
        <xdr:cNvSpPr/>
      </xdr:nvSpPr>
      <xdr:spPr>
        <a:xfrm>
          <a:off x="7865650" y="2119833"/>
          <a:ext cx="2955663" cy="621927"/>
        </a:xfrm>
        <a:prstGeom prst="wedgeRoundRectCallout">
          <a:avLst>
            <a:gd name="adj1" fmla="val -30882"/>
            <a:gd name="adj2" fmla="val 1423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Please select</a:t>
          </a:r>
          <a:r>
            <a:rPr lang="en-AU" sz="1100" baseline="0"/>
            <a:t> the clauses from the following list to suit the porject.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100853</xdr:colOff>
      <xdr:row>6</xdr:row>
      <xdr:rowOff>134471</xdr:rowOff>
    </xdr:from>
    <xdr:to>
      <xdr:col>17</xdr:col>
      <xdr:colOff>552450</xdr:colOff>
      <xdr:row>9</xdr:row>
      <xdr:rowOff>304015</xdr:rowOff>
    </xdr:to>
    <xdr:sp macro="" textlink="">
      <xdr:nvSpPr>
        <xdr:cNvPr id="4" name="Speech Bubble: Rectangle with Corners Rounded 3">
          <a:extLst>
            <a:ext uri="{FF2B5EF4-FFF2-40B4-BE49-F238E27FC236}">
              <a16:creationId xmlns:a16="http://schemas.microsoft.com/office/drawing/2014/main" id="{32697E53-FC41-4496-86C6-0FC1AE5CB84C}"/>
            </a:ext>
          </a:extLst>
        </xdr:cNvPr>
        <xdr:cNvSpPr/>
      </xdr:nvSpPr>
      <xdr:spPr>
        <a:xfrm>
          <a:off x="7235078" y="1467971"/>
          <a:ext cx="3023347" cy="741044"/>
        </a:xfrm>
        <a:prstGeom prst="wedgeRoundRectCallout">
          <a:avLst>
            <a:gd name="adj1" fmla="val -90831"/>
            <a:gd name="adj2" fmla="val 21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xdr:from>
      <xdr:col>12</xdr:col>
      <xdr:colOff>48969</xdr:colOff>
      <xdr:row>1</xdr:row>
      <xdr:rowOff>324746</xdr:rowOff>
    </xdr:from>
    <xdr:to>
      <xdr:col>17</xdr:col>
      <xdr:colOff>498661</xdr:colOff>
      <xdr:row>3</xdr:row>
      <xdr:rowOff>184672</xdr:rowOff>
    </xdr:to>
    <xdr:sp macro="" textlink="">
      <xdr:nvSpPr>
        <xdr:cNvPr id="5" name="Speech Bubble: Rectangle with Corners Rounded 4">
          <a:extLst>
            <a:ext uri="{FF2B5EF4-FFF2-40B4-BE49-F238E27FC236}">
              <a16:creationId xmlns:a16="http://schemas.microsoft.com/office/drawing/2014/main" id="{53948C61-2EB1-4F2C-82D5-294377DAC92C}"/>
            </a:ext>
          </a:extLst>
        </xdr:cNvPr>
        <xdr:cNvSpPr/>
      </xdr:nvSpPr>
      <xdr:spPr>
        <a:xfrm>
          <a:off x="7221294" y="515246"/>
          <a:ext cx="3021442" cy="431426"/>
        </a:xfrm>
        <a:prstGeom prst="wedgeRoundRectCallout">
          <a:avLst>
            <a:gd name="adj1" fmla="val -89579"/>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100853</xdr:colOff>
      <xdr:row>6</xdr:row>
      <xdr:rowOff>134471</xdr:rowOff>
    </xdr:from>
    <xdr:to>
      <xdr:col>17</xdr:col>
      <xdr:colOff>552450</xdr:colOff>
      <xdr:row>9</xdr:row>
      <xdr:rowOff>304015</xdr:rowOff>
    </xdr:to>
    <xdr:sp macro="" textlink="">
      <xdr:nvSpPr>
        <xdr:cNvPr id="2" name="Speech Bubble: Rectangle with Corners Rounded 1">
          <a:extLst>
            <a:ext uri="{FF2B5EF4-FFF2-40B4-BE49-F238E27FC236}">
              <a16:creationId xmlns:a16="http://schemas.microsoft.com/office/drawing/2014/main" id="{91533376-4166-49B4-B9F7-8A654081ED17}"/>
            </a:ext>
          </a:extLst>
        </xdr:cNvPr>
        <xdr:cNvSpPr/>
      </xdr:nvSpPr>
      <xdr:spPr>
        <a:xfrm>
          <a:off x="7355093" y="1464161"/>
          <a:ext cx="3070972" cy="744854"/>
        </a:xfrm>
        <a:prstGeom prst="wedgeRoundRectCallout">
          <a:avLst>
            <a:gd name="adj1" fmla="val -90831"/>
            <a:gd name="adj2" fmla="val 21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xdr:from>
      <xdr:col>12</xdr:col>
      <xdr:colOff>123264</xdr:colOff>
      <xdr:row>1</xdr:row>
      <xdr:rowOff>336176</xdr:rowOff>
    </xdr:from>
    <xdr:to>
      <xdr:col>17</xdr:col>
      <xdr:colOff>574861</xdr:colOff>
      <xdr:row>4</xdr:row>
      <xdr:rowOff>3697</xdr:rowOff>
    </xdr:to>
    <xdr:sp macro="" textlink="">
      <xdr:nvSpPr>
        <xdr:cNvPr id="3" name="Speech Bubble: Rectangle with Corners Rounded 2">
          <a:extLst>
            <a:ext uri="{FF2B5EF4-FFF2-40B4-BE49-F238E27FC236}">
              <a16:creationId xmlns:a16="http://schemas.microsoft.com/office/drawing/2014/main" id="{052CC3CD-8612-44C7-A072-20A88235509E}"/>
            </a:ext>
          </a:extLst>
        </xdr:cNvPr>
        <xdr:cNvSpPr/>
      </xdr:nvSpPr>
      <xdr:spPr>
        <a:xfrm>
          <a:off x="7383219" y="524771"/>
          <a:ext cx="3069067" cy="431426"/>
        </a:xfrm>
        <a:prstGeom prst="wedgeRoundRectCallout">
          <a:avLst>
            <a:gd name="adj1" fmla="val -93047"/>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100853</xdr:colOff>
      <xdr:row>6</xdr:row>
      <xdr:rowOff>134471</xdr:rowOff>
    </xdr:from>
    <xdr:to>
      <xdr:col>17</xdr:col>
      <xdr:colOff>552450</xdr:colOff>
      <xdr:row>9</xdr:row>
      <xdr:rowOff>304015</xdr:rowOff>
    </xdr:to>
    <xdr:sp macro="" textlink="">
      <xdr:nvSpPr>
        <xdr:cNvPr id="2" name="Speech Bubble: Rectangle with Corners Rounded 1">
          <a:extLst>
            <a:ext uri="{FF2B5EF4-FFF2-40B4-BE49-F238E27FC236}">
              <a16:creationId xmlns:a16="http://schemas.microsoft.com/office/drawing/2014/main" id="{D229012B-2FE8-494A-A2B3-38CC079F28F3}"/>
            </a:ext>
          </a:extLst>
        </xdr:cNvPr>
        <xdr:cNvSpPr/>
      </xdr:nvSpPr>
      <xdr:spPr>
        <a:xfrm>
          <a:off x="7355093" y="1464161"/>
          <a:ext cx="3070972" cy="744854"/>
        </a:xfrm>
        <a:prstGeom prst="wedgeRoundRectCallout">
          <a:avLst>
            <a:gd name="adj1" fmla="val -90831"/>
            <a:gd name="adj2" fmla="val 21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xdr:from>
      <xdr:col>12</xdr:col>
      <xdr:colOff>123264</xdr:colOff>
      <xdr:row>1</xdr:row>
      <xdr:rowOff>336176</xdr:rowOff>
    </xdr:from>
    <xdr:to>
      <xdr:col>17</xdr:col>
      <xdr:colOff>574861</xdr:colOff>
      <xdr:row>4</xdr:row>
      <xdr:rowOff>3697</xdr:rowOff>
    </xdr:to>
    <xdr:sp macro="" textlink="">
      <xdr:nvSpPr>
        <xdr:cNvPr id="3" name="Speech Bubble: Rectangle with Corners Rounded 2">
          <a:extLst>
            <a:ext uri="{FF2B5EF4-FFF2-40B4-BE49-F238E27FC236}">
              <a16:creationId xmlns:a16="http://schemas.microsoft.com/office/drawing/2014/main" id="{6F3FCEF5-60C4-4C7E-B655-C0EDBFFE9242}"/>
            </a:ext>
          </a:extLst>
        </xdr:cNvPr>
        <xdr:cNvSpPr/>
      </xdr:nvSpPr>
      <xdr:spPr>
        <a:xfrm>
          <a:off x="7383219" y="524771"/>
          <a:ext cx="3069067" cy="431426"/>
        </a:xfrm>
        <a:prstGeom prst="wedgeRoundRectCallout">
          <a:avLst>
            <a:gd name="adj1" fmla="val -93047"/>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100853</xdr:colOff>
      <xdr:row>6</xdr:row>
      <xdr:rowOff>134471</xdr:rowOff>
    </xdr:from>
    <xdr:to>
      <xdr:col>17</xdr:col>
      <xdr:colOff>552450</xdr:colOff>
      <xdr:row>9</xdr:row>
      <xdr:rowOff>304015</xdr:rowOff>
    </xdr:to>
    <xdr:sp macro="" textlink="">
      <xdr:nvSpPr>
        <xdr:cNvPr id="2" name="Speech Bubble: Rectangle with Corners Rounded 1">
          <a:extLst>
            <a:ext uri="{FF2B5EF4-FFF2-40B4-BE49-F238E27FC236}">
              <a16:creationId xmlns:a16="http://schemas.microsoft.com/office/drawing/2014/main" id="{5F848F36-1EB3-411E-ABD9-0D15A968E63E}"/>
            </a:ext>
          </a:extLst>
        </xdr:cNvPr>
        <xdr:cNvSpPr/>
      </xdr:nvSpPr>
      <xdr:spPr>
        <a:xfrm>
          <a:off x="7355093" y="1464161"/>
          <a:ext cx="3070972" cy="744854"/>
        </a:xfrm>
        <a:prstGeom prst="wedgeRoundRectCallout">
          <a:avLst>
            <a:gd name="adj1" fmla="val -90831"/>
            <a:gd name="adj2" fmla="val 21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xdr:from>
      <xdr:col>12</xdr:col>
      <xdr:colOff>123264</xdr:colOff>
      <xdr:row>1</xdr:row>
      <xdr:rowOff>336176</xdr:rowOff>
    </xdr:from>
    <xdr:to>
      <xdr:col>17</xdr:col>
      <xdr:colOff>574861</xdr:colOff>
      <xdr:row>4</xdr:row>
      <xdr:rowOff>3697</xdr:rowOff>
    </xdr:to>
    <xdr:sp macro="" textlink="">
      <xdr:nvSpPr>
        <xdr:cNvPr id="3" name="Speech Bubble: Rectangle with Corners Rounded 2">
          <a:extLst>
            <a:ext uri="{FF2B5EF4-FFF2-40B4-BE49-F238E27FC236}">
              <a16:creationId xmlns:a16="http://schemas.microsoft.com/office/drawing/2014/main" id="{E35207CF-990C-4DA0-9313-2CE95E8D1CE6}"/>
            </a:ext>
          </a:extLst>
        </xdr:cNvPr>
        <xdr:cNvSpPr/>
      </xdr:nvSpPr>
      <xdr:spPr>
        <a:xfrm>
          <a:off x="7383219" y="524771"/>
          <a:ext cx="3069067" cy="431426"/>
        </a:xfrm>
        <a:prstGeom prst="wedgeRoundRectCallout">
          <a:avLst>
            <a:gd name="adj1" fmla="val -93047"/>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pcen.com.au/" TargetMode="External"/><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6" Type="http://schemas.openxmlformats.org/officeDocument/2006/relationships/vmlDrawing" Target="../drawings/vmlDrawing1.v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78AB8-79B1-4C10-9501-3CC5C0548567}">
  <dimension ref="A1:W44"/>
  <sheetViews>
    <sheetView zoomScale="85" zoomScaleNormal="85" workbookViewId="0">
      <selection activeCell="D15" sqref="D15"/>
    </sheetView>
  </sheetViews>
  <sheetFormatPr defaultRowHeight="15" x14ac:dyDescent="0.25"/>
  <cols>
    <col min="1" max="1" width="25.5703125" style="15" customWidth="1"/>
    <col min="2" max="2" width="49.7109375" customWidth="1"/>
    <col min="4" max="4" width="10.28515625" bestFit="1" customWidth="1"/>
    <col min="5" max="6" width="11.7109375" customWidth="1"/>
    <col min="7" max="7" width="23.7109375" customWidth="1"/>
    <col min="16" max="20" width="4.7109375" customWidth="1"/>
    <col min="22" max="22" width="34.28515625" customWidth="1"/>
  </cols>
  <sheetData>
    <row r="1" spans="1:23" ht="16.5" thickBot="1" x14ac:dyDescent="0.3">
      <c r="A1" s="15" t="s">
        <v>149</v>
      </c>
      <c r="B1" s="144" t="s">
        <v>528</v>
      </c>
      <c r="C1" s="209"/>
      <c r="D1" s="210" t="s">
        <v>365</v>
      </c>
      <c r="E1" s="210"/>
      <c r="F1" s="212"/>
      <c r="H1" s="71"/>
      <c r="I1" s="71"/>
      <c r="J1" s="72" t="s">
        <v>52</v>
      </c>
      <c r="V1" s="71" t="s">
        <v>405</v>
      </c>
    </row>
    <row r="2" spans="1:23" x14ac:dyDescent="0.25">
      <c r="A2" s="15" t="s">
        <v>150</v>
      </c>
      <c r="B2" t="str">
        <f>UPPER(B1)</f>
        <v>71-71A QUEENSCLIFF ROAD, QUEENSCLIFF</v>
      </c>
      <c r="C2" s="213" t="s">
        <v>366</v>
      </c>
      <c r="D2" s="4" t="s">
        <v>78</v>
      </c>
      <c r="E2" s="4" t="s">
        <v>367</v>
      </c>
      <c r="F2" s="214" t="s">
        <v>368</v>
      </c>
      <c r="H2" s="1">
        <v>1</v>
      </c>
      <c r="I2" t="s">
        <v>197</v>
      </c>
      <c r="V2" s="216" t="s">
        <v>488</v>
      </c>
    </row>
    <row r="3" spans="1:23" x14ac:dyDescent="0.25">
      <c r="A3" s="15" t="s">
        <v>369</v>
      </c>
      <c r="B3" s="143" t="s">
        <v>421</v>
      </c>
      <c r="C3" s="118" t="str">
        <f ca="1">IF('211275'!$I$33&gt;0,'211275'!$J$5,"-")</f>
        <v>211275</v>
      </c>
      <c r="D3" s="222">
        <f>'211275'!$I$33</f>
        <v>6000</v>
      </c>
      <c r="E3" s="223">
        <f>IF('211275'!$I$33&gt;0,'211275'!$J$4,"-")</f>
        <v>44869</v>
      </c>
      <c r="F3" s="120" t="s">
        <v>413</v>
      </c>
      <c r="H3" s="1">
        <v>2</v>
      </c>
      <c r="I3" t="s">
        <v>198</v>
      </c>
      <c r="V3" s="217" t="s">
        <v>489</v>
      </c>
    </row>
    <row r="4" spans="1:23" x14ac:dyDescent="0.25">
      <c r="A4" s="15" t="s">
        <v>404</v>
      </c>
      <c r="B4" s="204">
        <v>106126</v>
      </c>
      <c r="C4" s="118" t="str">
        <f ca="1">IF('INV-X'!$I$33&gt;0,'INV-X'!$J$5,"-")</f>
        <v>INV-X</v>
      </c>
      <c r="D4" s="222">
        <f>'INV-X'!$I$33</f>
        <v>5200</v>
      </c>
      <c r="E4" s="15">
        <f>IF('INV-X'!$I$33&gt;0,'INV-X'!$J$4,"-")</f>
        <v>44806</v>
      </c>
      <c r="F4" s="120" t="s">
        <v>413</v>
      </c>
      <c r="H4" s="1">
        <v>3</v>
      </c>
      <c r="I4" t="s">
        <v>303</v>
      </c>
      <c r="V4" s="217" t="s">
        <v>482</v>
      </c>
    </row>
    <row r="5" spans="1:23" x14ac:dyDescent="0.25">
      <c r="A5" s="15" t="s">
        <v>405</v>
      </c>
      <c r="B5" s="143" t="s">
        <v>487</v>
      </c>
      <c r="C5" s="118" t="str">
        <f ca="1">IF('INV-XX'!$I$33&gt;0,'INV-XX'!$J$5,"-")</f>
        <v>INV-XX</v>
      </c>
      <c r="D5" s="222">
        <f>'INV-XX'!$I$33</f>
        <v>5200</v>
      </c>
      <c r="E5" s="15" t="str">
        <f>IF('INV-XX'!$I$33&gt;0,'INV-XX'!$J$4,"-")</f>
        <v>00/00/0000</v>
      </c>
      <c r="F5" s="120" t="s">
        <v>413</v>
      </c>
      <c r="H5" s="1">
        <v>4</v>
      </c>
      <c r="I5" t="s">
        <v>199</v>
      </c>
      <c r="V5" s="217" t="s">
        <v>487</v>
      </c>
    </row>
    <row r="6" spans="1:23" ht="15.75" thickBot="1" x14ac:dyDescent="0.3">
      <c r="A6" s="15" t="s">
        <v>406</v>
      </c>
      <c r="B6" s="143" t="s">
        <v>486</v>
      </c>
      <c r="C6" s="122" t="str">
        <f ca="1">IF('INV-XXX'!$I$33&gt;0,'INV-XXX'!$J$5,"-")</f>
        <v>INV-XXX</v>
      </c>
      <c r="D6" s="154">
        <f>'INV-XXX'!$I$33</f>
        <v>5200</v>
      </c>
      <c r="E6" s="215" t="str">
        <f>IF('INV-XXX'!$I$33&gt;0,'INV-XXX'!$J$4,"-")</f>
        <v>00/00/0000</v>
      </c>
      <c r="F6" s="125" t="s">
        <v>413</v>
      </c>
      <c r="H6" s="1">
        <v>5</v>
      </c>
      <c r="I6" t="s">
        <v>200</v>
      </c>
      <c r="V6" s="217" t="s">
        <v>490</v>
      </c>
    </row>
    <row r="7" spans="1:23" x14ac:dyDescent="0.25">
      <c r="H7" s="1">
        <v>6</v>
      </c>
      <c r="I7" t="s">
        <v>201</v>
      </c>
      <c r="V7" s="217" t="s">
        <v>491</v>
      </c>
    </row>
    <row r="8" spans="1:23" x14ac:dyDescent="0.25">
      <c r="A8" s="131" t="s">
        <v>173</v>
      </c>
      <c r="B8" s="207" t="s">
        <v>493</v>
      </c>
      <c r="H8" s="1">
        <v>7</v>
      </c>
      <c r="I8" t="s">
        <v>202</v>
      </c>
      <c r="V8" s="217" t="s">
        <v>483</v>
      </c>
    </row>
    <row r="9" spans="1:23" x14ac:dyDescent="0.25">
      <c r="A9" s="132" t="s">
        <v>151</v>
      </c>
      <c r="B9" s="152" t="s">
        <v>494</v>
      </c>
      <c r="H9" s="1">
        <v>8</v>
      </c>
      <c r="I9" t="s">
        <v>203</v>
      </c>
      <c r="V9" s="217" t="s">
        <v>480</v>
      </c>
    </row>
    <row r="10" spans="1:23" x14ac:dyDescent="0.25">
      <c r="A10" s="132" t="s">
        <v>152</v>
      </c>
      <c r="B10" s="152"/>
      <c r="H10" s="1">
        <v>9</v>
      </c>
      <c r="I10" t="s">
        <v>305</v>
      </c>
      <c r="V10" s="217" t="s">
        <v>420</v>
      </c>
    </row>
    <row r="11" spans="1:23" ht="15.75" thickBot="1" x14ac:dyDescent="0.3">
      <c r="A11" s="132" t="s">
        <v>153</v>
      </c>
      <c r="B11" s="152" t="s">
        <v>495</v>
      </c>
      <c r="V11" s="218"/>
    </row>
    <row r="12" spans="1:23" x14ac:dyDescent="0.25">
      <c r="A12" s="133" t="s">
        <v>177</v>
      </c>
      <c r="B12" s="206"/>
    </row>
    <row r="13" spans="1:23" x14ac:dyDescent="0.25">
      <c r="A13" s="132"/>
      <c r="E13" s="1"/>
      <c r="F13" s="1"/>
    </row>
    <row r="14" spans="1:23" ht="16.5" thickBot="1" x14ac:dyDescent="0.3">
      <c r="A14" s="131" t="s">
        <v>284</v>
      </c>
      <c r="B14" s="207"/>
      <c r="E14" s="1"/>
      <c r="F14" s="1"/>
      <c r="V14" s="71" t="s">
        <v>178</v>
      </c>
      <c r="W14" s="211"/>
    </row>
    <row r="15" spans="1:23" x14ac:dyDescent="0.25">
      <c r="A15" s="132" t="s">
        <v>285</v>
      </c>
      <c r="B15" s="152"/>
      <c r="E15" s="1"/>
      <c r="F15" s="1"/>
      <c r="V15" s="126" t="s">
        <v>478</v>
      </c>
      <c r="W15" s="219">
        <v>41000</v>
      </c>
    </row>
    <row r="16" spans="1:23" x14ac:dyDescent="0.25">
      <c r="A16" s="132" t="s">
        <v>286</v>
      </c>
      <c r="B16" s="152"/>
      <c r="V16" s="118" t="s">
        <v>479</v>
      </c>
      <c r="W16" s="220">
        <v>42000</v>
      </c>
    </row>
    <row r="17" spans="1:23" x14ac:dyDescent="0.25">
      <c r="A17" s="132" t="s">
        <v>287</v>
      </c>
      <c r="B17" s="152"/>
      <c r="E17" s="1"/>
      <c r="F17" s="1"/>
      <c r="V17" s="118" t="s">
        <v>484</v>
      </c>
      <c r="W17" s="220">
        <v>43000</v>
      </c>
    </row>
    <row r="18" spans="1:23" x14ac:dyDescent="0.25">
      <c r="A18" s="133" t="s">
        <v>288</v>
      </c>
      <c r="B18" s="206"/>
      <c r="V18" s="118" t="s">
        <v>485</v>
      </c>
      <c r="W18" s="220">
        <v>44000</v>
      </c>
    </row>
    <row r="19" spans="1:23" x14ac:dyDescent="0.25">
      <c r="B19" s="134"/>
      <c r="V19" s="118" t="s">
        <v>414</v>
      </c>
      <c r="W19" s="220">
        <v>45000</v>
      </c>
    </row>
    <row r="20" spans="1:23" x14ac:dyDescent="0.25">
      <c r="A20" s="290" t="s">
        <v>148</v>
      </c>
      <c r="B20" s="290"/>
      <c r="C20" s="290"/>
      <c r="D20" s="151"/>
      <c r="V20" s="118" t="s">
        <v>415</v>
      </c>
      <c r="W20" s="220">
        <v>46000</v>
      </c>
    </row>
    <row r="21" spans="1:23" x14ac:dyDescent="0.25">
      <c r="V21" s="118" t="s">
        <v>486</v>
      </c>
      <c r="W21" s="220">
        <v>47000</v>
      </c>
    </row>
    <row r="22" spans="1:23" x14ac:dyDescent="0.25">
      <c r="A22" s="74" t="s">
        <v>204</v>
      </c>
      <c r="B22" s="74" t="s">
        <v>205</v>
      </c>
      <c r="C22" s="74" t="s">
        <v>206</v>
      </c>
      <c r="D22" s="26"/>
      <c r="V22" s="118" t="s">
        <v>481</v>
      </c>
      <c r="W22" s="220">
        <v>48000</v>
      </c>
    </row>
    <row r="23" spans="1:23" ht="15.75" thickBot="1" x14ac:dyDescent="0.3">
      <c r="A23" s="142" t="s">
        <v>249</v>
      </c>
      <c r="B23" s="140" t="s">
        <v>59</v>
      </c>
      <c r="C23" s="145" t="s">
        <v>19</v>
      </c>
      <c r="D23" s="153"/>
      <c r="G23" s="15" t="s">
        <v>278</v>
      </c>
      <c r="H23" s="109" t="str">
        <f>UPPER(B23)</f>
        <v>COVER SHEET</v>
      </c>
      <c r="I23" s="109"/>
      <c r="J23" s="109"/>
      <c r="K23" s="109"/>
      <c r="L23" s="109"/>
      <c r="V23" s="122"/>
      <c r="W23" s="221"/>
    </row>
    <row r="24" spans="1:23" x14ac:dyDescent="0.25">
      <c r="A24" s="142" t="s">
        <v>250</v>
      </c>
      <c r="B24" s="140" t="s">
        <v>60</v>
      </c>
      <c r="C24" s="145" t="s">
        <v>19</v>
      </c>
      <c r="D24" s="153"/>
      <c r="G24" s="15" t="s">
        <v>278</v>
      </c>
      <c r="H24" s="109" t="str">
        <f t="shared" ref="H24:H35" si="0">UPPER(B24)</f>
        <v>TENANCY LEVEL LAYOUT</v>
      </c>
      <c r="I24" s="109"/>
      <c r="J24" s="109"/>
      <c r="K24" s="109"/>
      <c r="L24" s="109"/>
    </row>
    <row r="25" spans="1:23" x14ac:dyDescent="0.25">
      <c r="A25" s="142" t="s">
        <v>251</v>
      </c>
      <c r="B25" s="141" t="s">
        <v>61</v>
      </c>
      <c r="C25" s="145" t="s">
        <v>19</v>
      </c>
      <c r="D25" s="153"/>
      <c r="G25" s="15" t="s">
        <v>278</v>
      </c>
      <c r="H25" s="109" t="str">
        <f>UPPER(B25)</f>
        <v>ROOF LAYOUT</v>
      </c>
      <c r="I25" s="109"/>
      <c r="J25" s="109"/>
      <c r="K25" s="109"/>
      <c r="L25" s="109"/>
    </row>
    <row r="26" spans="1:23" x14ac:dyDescent="0.25">
      <c r="A26" s="75"/>
      <c r="B26" s="60"/>
      <c r="C26" s="76"/>
      <c r="D26" s="1"/>
      <c r="H26" s="109" t="str">
        <f t="shared" ref="H26" si="1">UPPER(B26)</f>
        <v/>
      </c>
      <c r="I26" s="109"/>
      <c r="J26" s="109"/>
      <c r="K26" s="109"/>
      <c r="L26" s="109"/>
    </row>
    <row r="27" spans="1:23" x14ac:dyDescent="0.25">
      <c r="A27" s="75"/>
      <c r="B27" s="60"/>
      <c r="C27" s="76"/>
      <c r="D27" s="1"/>
      <c r="H27" s="109" t="str">
        <f t="shared" si="0"/>
        <v/>
      </c>
      <c r="I27" s="109"/>
      <c r="J27" s="109"/>
      <c r="K27" s="109"/>
      <c r="L27" s="109"/>
    </row>
    <row r="28" spans="1:23" x14ac:dyDescent="0.25">
      <c r="A28" s="75"/>
      <c r="B28" s="60"/>
      <c r="C28" s="76"/>
      <c r="D28" s="1"/>
      <c r="H28" s="109" t="str">
        <f t="shared" si="0"/>
        <v/>
      </c>
      <c r="I28" s="109"/>
      <c r="J28" s="109"/>
      <c r="K28" s="109"/>
      <c r="L28" s="109"/>
    </row>
    <row r="29" spans="1:23" x14ac:dyDescent="0.25">
      <c r="A29" s="75"/>
      <c r="B29" s="60"/>
      <c r="C29" s="76"/>
      <c r="D29" s="1"/>
      <c r="H29" s="109" t="str">
        <f t="shared" si="0"/>
        <v/>
      </c>
      <c r="I29" s="109"/>
      <c r="J29" s="109"/>
      <c r="K29" s="109"/>
      <c r="L29" s="109"/>
    </row>
    <row r="30" spans="1:23" x14ac:dyDescent="0.25">
      <c r="A30" s="75"/>
      <c r="B30" s="60"/>
      <c r="C30" s="76"/>
      <c r="D30" s="1"/>
      <c r="H30" s="109" t="str">
        <f t="shared" si="0"/>
        <v/>
      </c>
      <c r="I30" s="109"/>
      <c r="J30" s="109"/>
      <c r="K30" s="109"/>
      <c r="L30" s="109"/>
    </row>
    <row r="31" spans="1:23" x14ac:dyDescent="0.25">
      <c r="A31" s="75"/>
      <c r="B31" s="60"/>
      <c r="C31" s="76"/>
      <c r="D31" s="1"/>
      <c r="H31" s="109" t="str">
        <f t="shared" si="0"/>
        <v/>
      </c>
      <c r="I31" s="109"/>
      <c r="J31" s="109"/>
      <c r="K31" s="109"/>
      <c r="L31" s="109"/>
    </row>
    <row r="32" spans="1:23" x14ac:dyDescent="0.25">
      <c r="A32" s="75"/>
      <c r="B32" s="60"/>
      <c r="C32" s="76"/>
      <c r="D32" s="1"/>
      <c r="H32" s="109" t="str">
        <f t="shared" si="0"/>
        <v/>
      </c>
      <c r="I32" s="109"/>
      <c r="J32" s="109"/>
      <c r="K32" s="109"/>
      <c r="L32" s="109"/>
    </row>
    <row r="33" spans="1:12" x14ac:dyDescent="0.25">
      <c r="A33" s="75"/>
      <c r="B33" s="60"/>
      <c r="C33" s="76"/>
      <c r="D33" s="1"/>
      <c r="H33" s="109" t="str">
        <f t="shared" si="0"/>
        <v/>
      </c>
      <c r="I33" s="109"/>
      <c r="J33" s="109"/>
      <c r="K33" s="109"/>
      <c r="L33" s="109"/>
    </row>
    <row r="34" spans="1:12" x14ac:dyDescent="0.25">
      <c r="A34" s="75"/>
      <c r="B34" s="60"/>
      <c r="C34" s="76"/>
      <c r="D34" s="1"/>
      <c r="H34" s="109" t="str">
        <f t="shared" si="0"/>
        <v/>
      </c>
      <c r="I34" s="109"/>
      <c r="J34" s="109"/>
      <c r="K34" s="109"/>
      <c r="L34" s="109"/>
    </row>
    <row r="35" spans="1:12" x14ac:dyDescent="0.25">
      <c r="A35" s="75"/>
      <c r="B35" s="60"/>
      <c r="C35" s="76"/>
      <c r="D35" s="1"/>
      <c r="H35" s="109" t="str">
        <f t="shared" si="0"/>
        <v/>
      </c>
      <c r="I35" s="109"/>
      <c r="J35" s="109"/>
      <c r="K35" s="109"/>
      <c r="L35" s="109"/>
    </row>
    <row r="38" spans="1:12" ht="15" customHeight="1" x14ac:dyDescent="0.25">
      <c r="A38" s="291" t="str">
        <f>"Dear " &amp; IF(B8&lt;&gt;"", LEFT(B8,FIND(" ",B8)-1),"") &amp; ",
Thx very much for the information sent.
Refer to the attached fee proposal for your review and approval.
Let me know if you need  further information."</f>
        <v>Dear Xiguo,
Thx very much for the information sent.
Refer to the attached fee proposal for your review and approval.
Let me know if you need  further information.</v>
      </c>
      <c r="B38" s="291"/>
    </row>
    <row r="39" spans="1:12" x14ac:dyDescent="0.25">
      <c r="A39" s="291"/>
      <c r="B39" s="291"/>
    </row>
    <row r="40" spans="1:12" x14ac:dyDescent="0.25">
      <c r="A40" s="291"/>
      <c r="B40" s="291"/>
    </row>
    <row r="41" spans="1:12" x14ac:dyDescent="0.25">
      <c r="A41" s="291"/>
      <c r="B41" s="291"/>
    </row>
    <row r="42" spans="1:12" x14ac:dyDescent="0.25">
      <c r="A42" s="291"/>
      <c r="B42" s="291"/>
    </row>
    <row r="43" spans="1:12" x14ac:dyDescent="0.25">
      <c r="A43" s="291"/>
      <c r="B43" s="291"/>
    </row>
    <row r="44" spans="1:12" x14ac:dyDescent="0.25">
      <c r="A44" s="291"/>
      <c r="B44" s="291"/>
    </row>
  </sheetData>
  <mergeCells count="2">
    <mergeCell ref="A20:C20"/>
    <mergeCell ref="A38:B44"/>
  </mergeCells>
  <conditionalFormatting sqref="F3:F6">
    <cfRule type="cellIs" dxfId="4" priority="1" operator="equal">
      <formula>"Yes"</formula>
    </cfRule>
    <cfRule type="cellIs" dxfId="3" priority="2" operator="equal">
      <formula>"No"</formula>
    </cfRule>
  </conditionalFormatting>
  <dataValidations count="3">
    <dataValidation type="list" allowBlank="1" showInputMessage="1" showErrorMessage="1" sqref="F3:F6" xr:uid="{19527193-1C4D-4322-89EB-E10C15D6D76F}">
      <formula1>"Yes,No"</formula1>
    </dataValidation>
    <dataValidation type="list" errorStyle="information" allowBlank="1" showInputMessage="1" showErrorMessage="1" errorTitle="UNLISTED ITEM" error="PLEASE INPUT MANUALLY" sqref="B5" xr:uid="{577DDA53-F687-43C5-8873-7C5098F13EF3}">
      <formula1>$V$2:$V$9</formula1>
    </dataValidation>
    <dataValidation type="list" errorStyle="information" allowBlank="1" showInputMessage="1" showErrorMessage="1" errorTitle="UNLISTED ITEM" error="PLEASE INPUT MANUALLY" sqref="B6" xr:uid="{00E2C2D4-A1E6-4EEA-9228-8962F9A13F82}">
      <formula1>$V$15:$V$22</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FF3BF-4A4A-4F45-91F3-33BD4BFD06FE}">
  <dimension ref="A1:Z57"/>
  <sheetViews>
    <sheetView topLeftCell="B27" zoomScale="85" zoomScaleNormal="85" workbookViewId="0">
      <selection activeCell="M42" sqref="M42"/>
    </sheetView>
  </sheetViews>
  <sheetFormatPr defaultRowHeight="15" x14ac:dyDescent="0.25"/>
  <cols>
    <col min="1" max="1" width="30" customWidth="1"/>
    <col min="2" max="15" width="12.7109375" customWidth="1"/>
    <col min="16" max="16" width="15.42578125" customWidth="1"/>
    <col min="17" max="19" width="12.7109375" customWidth="1"/>
    <col min="21" max="21" width="10" customWidth="1"/>
  </cols>
  <sheetData>
    <row r="1" spans="2:19" ht="15.75" customHeight="1" x14ac:dyDescent="0.25">
      <c r="B1" s="158"/>
      <c r="C1" s="158"/>
      <c r="D1" s="158"/>
      <c r="E1" s="158"/>
      <c r="F1" s="159"/>
      <c r="G1" s="159"/>
      <c r="H1" s="159"/>
      <c r="I1" s="159"/>
      <c r="J1" s="159"/>
      <c r="K1" s="159"/>
      <c r="L1" s="159"/>
      <c r="M1" s="159"/>
      <c r="N1" s="159"/>
      <c r="O1" s="159"/>
      <c r="P1" s="159"/>
      <c r="Q1" s="159"/>
      <c r="R1" s="159"/>
      <c r="S1" s="159"/>
    </row>
    <row r="16" spans="2:19" x14ac:dyDescent="0.25">
      <c r="B16" s="1"/>
      <c r="C16" s="1"/>
      <c r="D16" s="1"/>
      <c r="E16" s="1"/>
      <c r="H16" s="160"/>
    </row>
    <row r="17" spans="1:26" x14ac:dyDescent="0.25">
      <c r="B17" s="1"/>
      <c r="C17" s="1"/>
      <c r="D17" s="1"/>
      <c r="E17" s="1"/>
    </row>
    <row r="18" spans="1:26" x14ac:dyDescent="0.25">
      <c r="A18" s="156" t="s">
        <v>371</v>
      </c>
      <c r="B18" s="156"/>
      <c r="C18" s="156"/>
      <c r="D18" s="156"/>
      <c r="E18" s="156"/>
      <c r="F18" s="156"/>
      <c r="G18" s="156"/>
      <c r="H18" s="156"/>
      <c r="I18" s="156"/>
      <c r="J18" s="156"/>
      <c r="K18" s="156"/>
      <c r="L18" s="156"/>
      <c r="M18" s="156"/>
      <c r="N18" s="156"/>
      <c r="O18" s="156"/>
      <c r="P18" s="156"/>
      <c r="Q18" s="156"/>
      <c r="R18" s="156"/>
      <c r="S18" s="156"/>
    </row>
    <row r="19" spans="1:26" x14ac:dyDescent="0.25">
      <c r="B19" s="26" t="s">
        <v>372</v>
      </c>
      <c r="C19" s="26" t="s">
        <v>373</v>
      </c>
      <c r="D19" s="26" t="s">
        <v>374</v>
      </c>
      <c r="E19" s="26"/>
    </row>
    <row r="20" spans="1:26" x14ac:dyDescent="0.25">
      <c r="A20" t="s">
        <v>375</v>
      </c>
      <c r="B20" s="153">
        <v>10</v>
      </c>
      <c r="C20" s="161">
        <v>800</v>
      </c>
      <c r="D20" s="162">
        <f>B20*C20</f>
        <v>8000</v>
      </c>
      <c r="E20" s="157"/>
      <c r="F20" s="4" t="s">
        <v>537</v>
      </c>
    </row>
    <row r="21" spans="1:26" ht="15.75" thickBot="1" x14ac:dyDescent="0.3">
      <c r="A21" t="s">
        <v>376</v>
      </c>
      <c r="B21" s="153">
        <v>8</v>
      </c>
      <c r="C21" s="161">
        <v>1200</v>
      </c>
      <c r="D21" s="162">
        <f t="shared" ref="D21:D29" si="0">B21*C21</f>
        <v>9600</v>
      </c>
      <c r="E21" s="157"/>
      <c r="F21" t="s">
        <v>538</v>
      </c>
      <c r="G21">
        <v>15</v>
      </c>
    </row>
    <row r="22" spans="1:26" x14ac:dyDescent="0.25">
      <c r="A22" t="s">
        <v>377</v>
      </c>
      <c r="B22" s="153">
        <v>4</v>
      </c>
      <c r="C22" s="161">
        <v>350</v>
      </c>
      <c r="D22" s="162">
        <f t="shared" si="0"/>
        <v>1400</v>
      </c>
      <c r="E22" s="157"/>
      <c r="F22" s="200">
        <v>80</v>
      </c>
      <c r="G22" s="163">
        <f>$G$21*F22</f>
        <v>1200</v>
      </c>
      <c r="I22" s="200">
        <v>150</v>
      </c>
      <c r="J22" s="163">
        <f t="shared" ref="J22:J33" si="1">$G$21*I22</f>
        <v>2250</v>
      </c>
      <c r="L22" s="200">
        <v>270</v>
      </c>
      <c r="M22" s="163">
        <f t="shared" ref="M22:M33" si="2">$G$21*L22</f>
        <v>4050</v>
      </c>
      <c r="O22" s="200">
        <v>390</v>
      </c>
      <c r="P22" s="163">
        <f t="shared" ref="P22:P33" si="3">$G$21*O22</f>
        <v>5850</v>
      </c>
      <c r="R22" s="200">
        <v>510</v>
      </c>
      <c r="S22" s="163">
        <f t="shared" ref="S22:S33" si="4">$G$21*R22</f>
        <v>7650</v>
      </c>
      <c r="T22" s="289">
        <f t="shared" ref="T22:T33" si="5">S22-7000</f>
        <v>650</v>
      </c>
      <c r="U22" s="200">
        <v>630</v>
      </c>
      <c r="V22" s="163">
        <f t="shared" ref="V22:V33" si="6">$G$21*U22</f>
        <v>9450</v>
      </c>
      <c r="W22" s="289">
        <f t="shared" ref="W22:W33" si="7">V22-7000</f>
        <v>2450</v>
      </c>
      <c r="X22" s="200">
        <v>900</v>
      </c>
      <c r="Y22" s="163">
        <f t="shared" ref="Y22:Y33" si="8">$G$21*X22</f>
        <v>13500</v>
      </c>
      <c r="Z22" s="289">
        <f t="shared" ref="Z22:Z33" si="9">Y22-7000</f>
        <v>6500</v>
      </c>
    </row>
    <row r="23" spans="1:26" x14ac:dyDescent="0.25">
      <c r="A23" t="s">
        <v>378</v>
      </c>
      <c r="B23" s="153">
        <v>2</v>
      </c>
      <c r="C23" s="161">
        <v>800</v>
      </c>
      <c r="D23" s="162">
        <f t="shared" si="0"/>
        <v>1600</v>
      </c>
      <c r="E23" s="157"/>
      <c r="F23" s="201">
        <v>85</v>
      </c>
      <c r="G23" s="163">
        <f t="shared" ref="G23:G33" si="10">$G$21*F23</f>
        <v>1275</v>
      </c>
      <c r="I23" s="201">
        <v>160</v>
      </c>
      <c r="J23" s="163">
        <f t="shared" si="1"/>
        <v>2400</v>
      </c>
      <c r="L23" s="201">
        <v>280</v>
      </c>
      <c r="M23" s="163">
        <f t="shared" si="2"/>
        <v>4200</v>
      </c>
      <c r="O23" s="201">
        <v>400</v>
      </c>
      <c r="P23" s="163">
        <f t="shared" si="3"/>
        <v>6000</v>
      </c>
      <c r="R23" s="201">
        <v>520</v>
      </c>
      <c r="S23" s="163">
        <f t="shared" si="4"/>
        <v>7800</v>
      </c>
      <c r="T23" s="289">
        <f t="shared" si="5"/>
        <v>800</v>
      </c>
      <c r="U23" s="201">
        <v>640</v>
      </c>
      <c r="V23" s="163">
        <f t="shared" si="6"/>
        <v>9600</v>
      </c>
      <c r="W23" s="289">
        <f t="shared" si="7"/>
        <v>2600</v>
      </c>
      <c r="X23" s="201">
        <v>950</v>
      </c>
      <c r="Y23" s="163">
        <f t="shared" si="8"/>
        <v>14250</v>
      </c>
      <c r="Z23" s="289">
        <f t="shared" si="9"/>
        <v>7250</v>
      </c>
    </row>
    <row r="24" spans="1:26" x14ac:dyDescent="0.25">
      <c r="A24" t="s">
        <v>379</v>
      </c>
      <c r="B24" s="153">
        <v>2</v>
      </c>
      <c r="C24" s="161">
        <v>1200</v>
      </c>
      <c r="D24" s="162">
        <f t="shared" si="0"/>
        <v>2400</v>
      </c>
      <c r="E24" s="157"/>
      <c r="F24" s="202">
        <v>90</v>
      </c>
      <c r="G24" s="163">
        <f t="shared" si="10"/>
        <v>1350</v>
      </c>
      <c r="I24" s="202">
        <v>170</v>
      </c>
      <c r="J24" s="163">
        <f t="shared" si="1"/>
        <v>2550</v>
      </c>
      <c r="L24" s="202">
        <v>290</v>
      </c>
      <c r="M24" s="163">
        <f t="shared" si="2"/>
        <v>4350</v>
      </c>
      <c r="O24" s="202">
        <v>410</v>
      </c>
      <c r="P24" s="163">
        <f t="shared" si="3"/>
        <v>6150</v>
      </c>
      <c r="R24" s="202">
        <v>530</v>
      </c>
      <c r="S24" s="163">
        <f t="shared" si="4"/>
        <v>7950</v>
      </c>
      <c r="T24" s="289">
        <f t="shared" si="5"/>
        <v>950</v>
      </c>
      <c r="U24" s="202">
        <v>65</v>
      </c>
      <c r="V24" s="163">
        <f t="shared" si="6"/>
        <v>975</v>
      </c>
      <c r="W24" s="289">
        <f t="shared" si="7"/>
        <v>-6025</v>
      </c>
      <c r="X24" s="202">
        <v>1000</v>
      </c>
      <c r="Y24" s="163">
        <f t="shared" si="8"/>
        <v>15000</v>
      </c>
      <c r="Z24" s="289">
        <f t="shared" si="9"/>
        <v>8000</v>
      </c>
    </row>
    <row r="25" spans="1:26" x14ac:dyDescent="0.25">
      <c r="A25" s="165" t="s">
        <v>380</v>
      </c>
      <c r="B25" s="153">
        <v>0</v>
      </c>
      <c r="C25" s="161">
        <v>0</v>
      </c>
      <c r="D25" s="162">
        <f t="shared" si="0"/>
        <v>0</v>
      </c>
      <c r="E25" s="157"/>
      <c r="F25" s="201">
        <v>95</v>
      </c>
      <c r="G25" s="163">
        <f t="shared" si="10"/>
        <v>1425</v>
      </c>
      <c r="I25" s="201">
        <v>180</v>
      </c>
      <c r="J25" s="163">
        <f t="shared" si="1"/>
        <v>2700</v>
      </c>
      <c r="L25" s="201">
        <v>300</v>
      </c>
      <c r="M25" s="163">
        <f t="shared" si="2"/>
        <v>4500</v>
      </c>
      <c r="O25" s="201">
        <v>420</v>
      </c>
      <c r="P25" s="163">
        <f t="shared" si="3"/>
        <v>6300</v>
      </c>
      <c r="R25" s="201">
        <v>540</v>
      </c>
      <c r="S25" s="163">
        <f t="shared" si="4"/>
        <v>8100</v>
      </c>
      <c r="T25" s="289">
        <f t="shared" si="5"/>
        <v>1100</v>
      </c>
      <c r="U25" s="201">
        <v>540</v>
      </c>
      <c r="V25" s="163">
        <f t="shared" si="6"/>
        <v>8100</v>
      </c>
      <c r="W25" s="289">
        <f t="shared" si="7"/>
        <v>1100</v>
      </c>
      <c r="X25" s="201">
        <v>1100</v>
      </c>
      <c r="Y25" s="163">
        <f t="shared" si="8"/>
        <v>16500</v>
      </c>
      <c r="Z25" s="289">
        <f t="shared" si="9"/>
        <v>9500</v>
      </c>
    </row>
    <row r="26" spans="1:26" x14ac:dyDescent="0.25">
      <c r="A26" s="165" t="s">
        <v>381</v>
      </c>
      <c r="B26" s="153">
        <v>0</v>
      </c>
      <c r="C26" s="161">
        <v>0</v>
      </c>
      <c r="D26" s="162">
        <f t="shared" si="0"/>
        <v>0</v>
      </c>
      <c r="E26" s="157"/>
      <c r="F26" s="202">
        <v>100</v>
      </c>
      <c r="G26" s="163">
        <f t="shared" si="10"/>
        <v>1500</v>
      </c>
      <c r="I26" s="202">
        <v>190</v>
      </c>
      <c r="J26" s="163">
        <f t="shared" si="1"/>
        <v>2850</v>
      </c>
      <c r="L26" s="202">
        <v>310</v>
      </c>
      <c r="M26" s="163">
        <f t="shared" si="2"/>
        <v>4650</v>
      </c>
      <c r="O26" s="202">
        <v>430</v>
      </c>
      <c r="P26" s="163">
        <f t="shared" si="3"/>
        <v>6450</v>
      </c>
      <c r="R26" s="202">
        <v>550</v>
      </c>
      <c r="S26" s="163">
        <f t="shared" si="4"/>
        <v>8250</v>
      </c>
      <c r="T26" s="289">
        <f t="shared" si="5"/>
        <v>1250</v>
      </c>
      <c r="U26" s="202">
        <v>660</v>
      </c>
      <c r="V26" s="163">
        <f t="shared" si="6"/>
        <v>9900</v>
      </c>
      <c r="W26" s="289">
        <f t="shared" si="7"/>
        <v>2900</v>
      </c>
      <c r="X26" s="202">
        <v>1200</v>
      </c>
      <c r="Y26" s="163">
        <f t="shared" si="8"/>
        <v>18000</v>
      </c>
      <c r="Z26" s="289">
        <f t="shared" si="9"/>
        <v>11000</v>
      </c>
    </row>
    <row r="27" spans="1:26" x14ac:dyDescent="0.25">
      <c r="A27" s="165" t="s">
        <v>382</v>
      </c>
      <c r="B27" s="153">
        <v>0</v>
      </c>
      <c r="C27" s="161">
        <v>0</v>
      </c>
      <c r="D27" s="162">
        <f t="shared" si="0"/>
        <v>0</v>
      </c>
      <c r="E27" s="157"/>
      <c r="F27" s="201">
        <v>105</v>
      </c>
      <c r="G27" s="163">
        <f t="shared" si="10"/>
        <v>1575</v>
      </c>
      <c r="I27" s="201">
        <v>200</v>
      </c>
      <c r="J27" s="163">
        <f t="shared" si="1"/>
        <v>3000</v>
      </c>
      <c r="L27" s="201">
        <v>320</v>
      </c>
      <c r="M27" s="163">
        <f t="shared" si="2"/>
        <v>4800</v>
      </c>
      <c r="O27" s="201">
        <v>440</v>
      </c>
      <c r="P27" s="163">
        <f t="shared" si="3"/>
        <v>6600</v>
      </c>
      <c r="R27" s="201">
        <v>560</v>
      </c>
      <c r="S27" s="163">
        <f t="shared" si="4"/>
        <v>8400</v>
      </c>
      <c r="T27" s="289">
        <f t="shared" si="5"/>
        <v>1400</v>
      </c>
      <c r="U27" s="201">
        <v>670</v>
      </c>
      <c r="V27" s="163">
        <f t="shared" si="6"/>
        <v>10050</v>
      </c>
      <c r="W27" s="289">
        <f t="shared" si="7"/>
        <v>3050</v>
      </c>
      <c r="X27" s="201">
        <v>1300</v>
      </c>
      <c r="Y27" s="163">
        <f t="shared" si="8"/>
        <v>19500</v>
      </c>
      <c r="Z27" s="289">
        <f t="shared" si="9"/>
        <v>12500</v>
      </c>
    </row>
    <row r="28" spans="1:26" x14ac:dyDescent="0.25">
      <c r="A28" s="165" t="s">
        <v>383</v>
      </c>
      <c r="B28" s="153">
        <v>0</v>
      </c>
      <c r="C28" s="161">
        <v>0</v>
      </c>
      <c r="D28" s="162">
        <f t="shared" si="0"/>
        <v>0</v>
      </c>
      <c r="F28" s="202">
        <v>110</v>
      </c>
      <c r="G28" s="163">
        <f t="shared" si="10"/>
        <v>1650</v>
      </c>
      <c r="I28" s="202">
        <v>210</v>
      </c>
      <c r="J28" s="163">
        <f t="shared" si="1"/>
        <v>3150</v>
      </c>
      <c r="L28" s="202">
        <v>330</v>
      </c>
      <c r="M28" s="163">
        <f t="shared" si="2"/>
        <v>4950</v>
      </c>
      <c r="O28" s="202">
        <v>450</v>
      </c>
      <c r="P28" s="163">
        <f t="shared" si="3"/>
        <v>6750</v>
      </c>
      <c r="R28" s="202">
        <v>570</v>
      </c>
      <c r="S28" s="163">
        <f t="shared" si="4"/>
        <v>8550</v>
      </c>
      <c r="T28" s="289">
        <f t="shared" si="5"/>
        <v>1550</v>
      </c>
      <c r="U28" s="202">
        <v>680</v>
      </c>
      <c r="V28" s="163">
        <f t="shared" si="6"/>
        <v>10200</v>
      </c>
      <c r="W28" s="289">
        <f t="shared" si="7"/>
        <v>3200</v>
      </c>
      <c r="X28" s="202">
        <v>1400</v>
      </c>
      <c r="Y28" s="163">
        <f t="shared" si="8"/>
        <v>21000</v>
      </c>
      <c r="Z28" s="289">
        <f t="shared" si="9"/>
        <v>14000</v>
      </c>
    </row>
    <row r="29" spans="1:26" x14ac:dyDescent="0.25">
      <c r="A29" s="165" t="s">
        <v>384</v>
      </c>
      <c r="B29" s="153">
        <v>0</v>
      </c>
      <c r="C29" s="161">
        <v>0</v>
      </c>
      <c r="D29" s="162">
        <f t="shared" si="0"/>
        <v>0</v>
      </c>
      <c r="F29" s="201">
        <v>115</v>
      </c>
      <c r="G29" s="163">
        <f t="shared" si="10"/>
        <v>1725</v>
      </c>
      <c r="I29" s="201">
        <v>220</v>
      </c>
      <c r="J29" s="163">
        <f t="shared" si="1"/>
        <v>3300</v>
      </c>
      <c r="L29" s="201">
        <v>340</v>
      </c>
      <c r="M29" s="163">
        <f t="shared" si="2"/>
        <v>5100</v>
      </c>
      <c r="O29" s="201">
        <v>460</v>
      </c>
      <c r="P29" s="163">
        <f t="shared" si="3"/>
        <v>6900</v>
      </c>
      <c r="R29" s="201">
        <v>580</v>
      </c>
      <c r="S29" s="163">
        <f t="shared" si="4"/>
        <v>8700</v>
      </c>
      <c r="T29" s="289">
        <f t="shared" si="5"/>
        <v>1700</v>
      </c>
      <c r="U29" s="201">
        <v>690</v>
      </c>
      <c r="V29" s="163">
        <f t="shared" si="6"/>
        <v>10350</v>
      </c>
      <c r="W29" s="289">
        <f t="shared" si="7"/>
        <v>3350</v>
      </c>
      <c r="X29" s="201">
        <v>1500</v>
      </c>
      <c r="Y29" s="163">
        <f t="shared" si="8"/>
        <v>22500</v>
      </c>
      <c r="Z29" s="289">
        <f t="shared" si="9"/>
        <v>15500</v>
      </c>
    </row>
    <row r="30" spans="1:26" ht="15.75" thickBot="1" x14ac:dyDescent="0.3">
      <c r="F30" s="202">
        <v>120</v>
      </c>
      <c r="G30" s="163">
        <f t="shared" si="10"/>
        <v>1800</v>
      </c>
      <c r="I30" s="202">
        <v>230</v>
      </c>
      <c r="J30" s="163">
        <f t="shared" si="1"/>
        <v>3450</v>
      </c>
      <c r="L30" s="202">
        <v>350</v>
      </c>
      <c r="M30" s="163">
        <f t="shared" si="2"/>
        <v>5250</v>
      </c>
      <c r="O30" s="202">
        <v>470</v>
      </c>
      <c r="P30" s="163">
        <f t="shared" si="3"/>
        <v>7050</v>
      </c>
      <c r="R30" s="202">
        <v>590</v>
      </c>
      <c r="S30" s="163">
        <f t="shared" si="4"/>
        <v>8850</v>
      </c>
      <c r="T30" s="289">
        <f t="shared" si="5"/>
        <v>1850</v>
      </c>
      <c r="U30" s="202">
        <v>700</v>
      </c>
      <c r="V30" s="163">
        <f t="shared" si="6"/>
        <v>10500</v>
      </c>
      <c r="W30" s="289">
        <f t="shared" si="7"/>
        <v>3500</v>
      </c>
      <c r="X30" s="202">
        <v>1600</v>
      </c>
      <c r="Y30" s="163">
        <f t="shared" si="8"/>
        <v>24000</v>
      </c>
      <c r="Z30" s="289">
        <f t="shared" si="9"/>
        <v>17000</v>
      </c>
    </row>
    <row r="31" spans="1:26" ht="15.75" thickBot="1" x14ac:dyDescent="0.3">
      <c r="A31" s="166"/>
      <c r="B31" s="167"/>
      <c r="C31" s="167"/>
      <c r="D31" s="168">
        <f>SUM(D20:D30)</f>
        <v>23000</v>
      </c>
      <c r="F31" s="201">
        <v>125</v>
      </c>
      <c r="G31" s="163">
        <f t="shared" si="10"/>
        <v>1875</v>
      </c>
      <c r="I31" s="201">
        <v>240</v>
      </c>
      <c r="J31" s="163">
        <f t="shared" si="1"/>
        <v>3600</v>
      </c>
      <c r="L31" s="201">
        <v>360</v>
      </c>
      <c r="M31" s="163">
        <f t="shared" si="2"/>
        <v>5400</v>
      </c>
      <c r="O31" s="201">
        <v>480</v>
      </c>
      <c r="P31" s="163">
        <f t="shared" si="3"/>
        <v>7200</v>
      </c>
      <c r="R31" s="201">
        <v>600</v>
      </c>
      <c r="S31" s="163">
        <f t="shared" si="4"/>
        <v>9000</v>
      </c>
      <c r="T31" s="289">
        <f t="shared" si="5"/>
        <v>2000</v>
      </c>
      <c r="U31" s="201">
        <v>750</v>
      </c>
      <c r="V31" s="163">
        <f t="shared" si="6"/>
        <v>11250</v>
      </c>
      <c r="W31" s="289">
        <f t="shared" si="7"/>
        <v>4250</v>
      </c>
      <c r="X31" s="201">
        <v>1700</v>
      </c>
      <c r="Y31" s="163">
        <f t="shared" si="8"/>
        <v>25500</v>
      </c>
      <c r="Z31" s="289">
        <f t="shared" si="9"/>
        <v>18500</v>
      </c>
    </row>
    <row r="32" spans="1:26" x14ac:dyDescent="0.25">
      <c r="F32" s="202">
        <v>130</v>
      </c>
      <c r="G32" s="163">
        <f t="shared" si="10"/>
        <v>1950</v>
      </c>
      <c r="I32" s="202">
        <v>250</v>
      </c>
      <c r="J32" s="163">
        <f t="shared" si="1"/>
        <v>3750</v>
      </c>
      <c r="L32" s="202">
        <v>370</v>
      </c>
      <c r="M32" s="163">
        <f t="shared" si="2"/>
        <v>5550</v>
      </c>
      <c r="O32" s="202">
        <v>490</v>
      </c>
      <c r="P32" s="163">
        <f t="shared" si="3"/>
        <v>7350</v>
      </c>
      <c r="Q32" s="289">
        <f>P32-7000</f>
        <v>350</v>
      </c>
      <c r="R32" s="202">
        <v>610</v>
      </c>
      <c r="S32" s="163">
        <f t="shared" si="4"/>
        <v>9150</v>
      </c>
      <c r="T32" s="289">
        <f t="shared" si="5"/>
        <v>2150</v>
      </c>
      <c r="U32" s="202">
        <v>800</v>
      </c>
      <c r="V32" s="163">
        <f t="shared" si="6"/>
        <v>12000</v>
      </c>
      <c r="W32" s="289">
        <f t="shared" si="7"/>
        <v>5000</v>
      </c>
      <c r="X32" s="202">
        <v>1800</v>
      </c>
      <c r="Y32" s="163">
        <f t="shared" si="8"/>
        <v>27000</v>
      </c>
      <c r="Z32" s="289">
        <f t="shared" si="9"/>
        <v>20000</v>
      </c>
    </row>
    <row r="33" spans="1:26" ht="15.75" thickBot="1" x14ac:dyDescent="0.3">
      <c r="F33" s="203">
        <v>140</v>
      </c>
      <c r="G33" s="163">
        <f t="shared" si="10"/>
        <v>2100</v>
      </c>
      <c r="I33" s="203">
        <v>260</v>
      </c>
      <c r="J33" s="163">
        <f t="shared" si="1"/>
        <v>3900</v>
      </c>
      <c r="L33" s="203">
        <v>380</v>
      </c>
      <c r="M33" s="163">
        <f t="shared" si="2"/>
        <v>5700</v>
      </c>
      <c r="O33" s="203">
        <v>500</v>
      </c>
      <c r="P33" s="163">
        <f t="shared" si="3"/>
        <v>7500</v>
      </c>
      <c r="Q33" s="289">
        <f>P33-7000</f>
        <v>500</v>
      </c>
      <c r="R33" s="203">
        <v>620</v>
      </c>
      <c r="S33" s="163">
        <f t="shared" si="4"/>
        <v>9300</v>
      </c>
      <c r="T33" s="289">
        <f t="shared" si="5"/>
        <v>2300</v>
      </c>
      <c r="U33" s="203">
        <v>850</v>
      </c>
      <c r="V33" s="163">
        <f t="shared" si="6"/>
        <v>12750</v>
      </c>
      <c r="W33" s="289">
        <f t="shared" si="7"/>
        <v>5750</v>
      </c>
      <c r="X33" s="203">
        <v>1900</v>
      </c>
      <c r="Y33" s="163">
        <f t="shared" si="8"/>
        <v>28500</v>
      </c>
      <c r="Z33" s="289">
        <f t="shared" si="9"/>
        <v>21500</v>
      </c>
    </row>
    <row r="34" spans="1:26" x14ac:dyDescent="0.25">
      <c r="A34" s="156" t="s">
        <v>385</v>
      </c>
      <c r="B34" s="156"/>
      <c r="C34" s="156"/>
      <c r="D34" s="156"/>
      <c r="E34" s="156"/>
      <c r="F34" s="156"/>
      <c r="G34" s="156"/>
      <c r="H34" s="156"/>
      <c r="I34" s="156"/>
      <c r="J34" s="156"/>
      <c r="K34" s="156"/>
      <c r="L34" s="156"/>
      <c r="M34" s="156"/>
      <c r="N34" s="156"/>
      <c r="O34" s="156"/>
      <c r="P34" s="156"/>
      <c r="Q34" s="156"/>
      <c r="R34" s="156"/>
      <c r="S34" s="156"/>
    </row>
    <row r="35" spans="1:26" ht="16.899999999999999" customHeight="1" thickBot="1" x14ac:dyDescent="0.3">
      <c r="A35" s="169" t="s">
        <v>386</v>
      </c>
      <c r="B35" s="170" t="s">
        <v>387</v>
      </c>
      <c r="C35" s="170" t="s">
        <v>388</v>
      </c>
      <c r="D35" s="170" t="s">
        <v>389</v>
      </c>
      <c r="E35" s="26" t="s">
        <v>390</v>
      </c>
      <c r="F35" s="170" t="s">
        <v>145</v>
      </c>
      <c r="G35" s="170"/>
      <c r="H35" s="171" t="s">
        <v>391</v>
      </c>
      <c r="I35" s="171"/>
      <c r="J35" s="172" t="s">
        <v>145</v>
      </c>
      <c r="M35" s="172"/>
      <c r="N35" s="4" t="s">
        <v>392</v>
      </c>
    </row>
    <row r="36" spans="1:26" x14ac:dyDescent="0.25">
      <c r="A36" s="173" t="s">
        <v>393</v>
      </c>
      <c r="B36" s="174">
        <v>0</v>
      </c>
      <c r="C36" s="174">
        <f>7.5*6</f>
        <v>45</v>
      </c>
      <c r="D36" s="174">
        <f>7.5*2</f>
        <v>15</v>
      </c>
      <c r="E36" s="174">
        <v>0</v>
      </c>
      <c r="F36" s="175">
        <f>SUM(B36:E36)</f>
        <v>60</v>
      </c>
      <c r="G36" s="175"/>
      <c r="H36" s="150" t="s">
        <v>394</v>
      </c>
      <c r="I36" s="176"/>
      <c r="J36" s="177">
        <f>750*2</f>
        <v>1500</v>
      </c>
      <c r="N36" s="126"/>
      <c r="O36" s="178" t="s">
        <v>395</v>
      </c>
      <c r="P36" s="178" t="s">
        <v>396</v>
      </c>
      <c r="Q36" s="178"/>
      <c r="R36" s="178" t="s">
        <v>397</v>
      </c>
      <c r="S36" s="179"/>
      <c r="U36" s="180"/>
      <c r="V36" s="96"/>
      <c r="W36" s="180"/>
      <c r="X36" s="96"/>
    </row>
    <row r="37" spans="1:26" x14ac:dyDescent="0.25">
      <c r="A37" s="181" t="s">
        <v>375</v>
      </c>
      <c r="B37" s="182">
        <f>7.5*4</f>
        <v>30</v>
      </c>
      <c r="C37" s="182">
        <f>7.5*2</f>
        <v>15</v>
      </c>
      <c r="D37" s="182">
        <f>7.5*1</f>
        <v>7.5</v>
      </c>
      <c r="E37" s="182">
        <v>0</v>
      </c>
      <c r="F37" s="183">
        <f t="shared" ref="F37:F43" si="11">SUM(B37:E37)</f>
        <v>52.5</v>
      </c>
      <c r="G37" s="183"/>
      <c r="H37" s="144" t="s">
        <v>398</v>
      </c>
      <c r="J37" s="184">
        <v>2000</v>
      </c>
      <c r="N37" s="118"/>
      <c r="O37" s="185" t="s">
        <v>387</v>
      </c>
      <c r="P37" s="164">
        <v>80</v>
      </c>
      <c r="Q37" s="17" t="s">
        <v>399</v>
      </c>
      <c r="R37" s="94">
        <f>P37*7.5</f>
        <v>600</v>
      </c>
      <c r="S37" s="119" t="s">
        <v>400</v>
      </c>
      <c r="U37" s="180"/>
      <c r="V37" s="96"/>
      <c r="W37" s="180"/>
      <c r="X37" s="96"/>
    </row>
    <row r="38" spans="1:26" x14ac:dyDescent="0.25">
      <c r="A38" s="181" t="s">
        <v>376</v>
      </c>
      <c r="B38" s="182">
        <v>0</v>
      </c>
      <c r="C38" s="182">
        <v>0</v>
      </c>
      <c r="D38" s="182">
        <v>0</v>
      </c>
      <c r="E38" s="182">
        <f>7.5*4</f>
        <v>30</v>
      </c>
      <c r="F38" s="183">
        <f t="shared" si="11"/>
        <v>30</v>
      </c>
      <c r="G38" s="183"/>
      <c r="H38" s="144" t="s">
        <v>401</v>
      </c>
      <c r="J38" s="186">
        <v>200</v>
      </c>
      <c r="N38" s="118"/>
      <c r="O38" s="15" t="s">
        <v>388</v>
      </c>
      <c r="P38" s="164">
        <v>120</v>
      </c>
      <c r="Q38" s="17" t="s">
        <v>399</v>
      </c>
      <c r="R38" s="94">
        <f t="shared" ref="R38:R40" si="12">P38*7.5</f>
        <v>900</v>
      </c>
      <c r="S38" s="119" t="s">
        <v>400</v>
      </c>
      <c r="U38" s="180"/>
      <c r="V38" s="96"/>
      <c r="W38" s="180"/>
      <c r="X38" s="96"/>
    </row>
    <row r="39" spans="1:26" x14ac:dyDescent="0.25">
      <c r="A39" s="181" t="s">
        <v>402</v>
      </c>
      <c r="B39" s="182">
        <v>0</v>
      </c>
      <c r="C39" s="182">
        <f>7.5*2</f>
        <v>15</v>
      </c>
      <c r="D39" s="182">
        <f>7.5*2</f>
        <v>15</v>
      </c>
      <c r="E39" s="182">
        <v>0</v>
      </c>
      <c r="F39" s="183">
        <f t="shared" si="11"/>
        <v>30</v>
      </c>
      <c r="G39" s="183"/>
      <c r="J39" s="187"/>
      <c r="N39" s="118"/>
      <c r="O39" s="15" t="s">
        <v>389</v>
      </c>
      <c r="P39" s="164">
        <v>200</v>
      </c>
      <c r="Q39" s="17" t="s">
        <v>399</v>
      </c>
      <c r="R39" s="94">
        <f t="shared" si="12"/>
        <v>1500</v>
      </c>
      <c r="S39" s="119" t="s">
        <v>400</v>
      </c>
      <c r="V39" s="96"/>
      <c r="W39" s="180"/>
      <c r="X39" s="96"/>
    </row>
    <row r="40" spans="1:26" x14ac:dyDescent="0.25">
      <c r="A40" s="181" t="s">
        <v>377</v>
      </c>
      <c r="B40" s="182">
        <v>0</v>
      </c>
      <c r="C40" s="182">
        <v>0</v>
      </c>
      <c r="D40" s="182">
        <f>7.5*2</f>
        <v>15</v>
      </c>
      <c r="E40" s="182">
        <v>0</v>
      </c>
      <c r="F40" s="183">
        <f t="shared" si="11"/>
        <v>15</v>
      </c>
      <c r="G40" s="183"/>
      <c r="J40" s="188"/>
      <c r="N40" s="118"/>
      <c r="O40" s="15" t="s">
        <v>390</v>
      </c>
      <c r="P40" s="164">
        <v>150</v>
      </c>
      <c r="Q40" s="17" t="s">
        <v>399</v>
      </c>
      <c r="R40" s="94">
        <f t="shared" si="12"/>
        <v>1125</v>
      </c>
      <c r="S40" s="119" t="s">
        <v>400</v>
      </c>
      <c r="V40" s="96"/>
      <c r="W40" s="180"/>
      <c r="X40" s="96"/>
    </row>
    <row r="41" spans="1:26" x14ac:dyDescent="0.25">
      <c r="A41" s="181" t="s">
        <v>378</v>
      </c>
      <c r="B41" s="182">
        <v>0</v>
      </c>
      <c r="C41" s="182">
        <v>0</v>
      </c>
      <c r="D41" s="182">
        <f>7.5*1</f>
        <v>7.5</v>
      </c>
      <c r="E41" s="182">
        <v>0</v>
      </c>
      <c r="F41" s="183">
        <f t="shared" si="11"/>
        <v>7.5</v>
      </c>
      <c r="G41" s="183"/>
      <c r="J41" s="189"/>
      <c r="N41" s="118"/>
      <c r="S41" s="119"/>
    </row>
    <row r="42" spans="1:26" ht="15.75" thickBot="1" x14ac:dyDescent="0.3">
      <c r="A42" s="181" t="s">
        <v>379</v>
      </c>
      <c r="B42" s="182">
        <v>0</v>
      </c>
      <c r="C42" s="182">
        <v>0</v>
      </c>
      <c r="D42" s="182">
        <f>7.5*1</f>
        <v>7.5</v>
      </c>
      <c r="E42" s="182">
        <v>0</v>
      </c>
      <c r="F42" s="183">
        <f t="shared" si="11"/>
        <v>7.5</v>
      </c>
      <c r="G42" s="183"/>
      <c r="J42" s="187"/>
      <c r="N42" s="122"/>
      <c r="O42" s="8"/>
      <c r="P42" s="8"/>
      <c r="Q42" s="8"/>
      <c r="R42" s="8"/>
      <c r="S42" s="127"/>
    </row>
    <row r="43" spans="1:26" x14ac:dyDescent="0.25">
      <c r="A43" s="181" t="s">
        <v>380</v>
      </c>
      <c r="B43" s="182">
        <v>0</v>
      </c>
      <c r="C43" s="182">
        <v>0</v>
      </c>
      <c r="D43" s="182">
        <v>0</v>
      </c>
      <c r="E43" s="182">
        <v>0</v>
      </c>
      <c r="F43" s="183">
        <f t="shared" si="11"/>
        <v>0</v>
      </c>
      <c r="G43" s="183"/>
      <c r="J43" s="187"/>
    </row>
    <row r="44" spans="1:26" ht="13.9" customHeight="1" x14ac:dyDescent="0.25">
      <c r="A44" s="181" t="s">
        <v>381</v>
      </c>
      <c r="B44" s="183"/>
      <c r="C44" s="183"/>
      <c r="D44" s="183"/>
      <c r="E44" s="183"/>
      <c r="F44" s="183"/>
      <c r="G44" s="183"/>
      <c r="J44" s="187"/>
    </row>
    <row r="45" spans="1:26" ht="13.9" customHeight="1" x14ac:dyDescent="0.25">
      <c r="A45" s="190"/>
      <c r="B45" s="191">
        <f>SUM(B36:B44)</f>
        <v>30</v>
      </c>
      <c r="C45" s="191">
        <f t="shared" ref="C45:E45" si="13">SUM(C36:C44)</f>
        <v>75</v>
      </c>
      <c r="D45" s="191">
        <f t="shared" si="13"/>
        <v>67.5</v>
      </c>
      <c r="E45" s="191">
        <f t="shared" si="13"/>
        <v>30</v>
      </c>
      <c r="F45" s="191">
        <f>SUM(B45:E45)</f>
        <v>202.5</v>
      </c>
      <c r="G45" s="191"/>
      <c r="J45" s="187"/>
    </row>
    <row r="46" spans="1:26" x14ac:dyDescent="0.25">
      <c r="A46" s="192"/>
      <c r="B46" s="193">
        <f>B45*$P$37</f>
        <v>2400</v>
      </c>
      <c r="C46" s="193">
        <f>C45*$P$38</f>
        <v>9000</v>
      </c>
      <c r="D46" s="193">
        <f>D45*$P$39</f>
        <v>13500</v>
      </c>
      <c r="E46" s="193">
        <f>E45*$P$40</f>
        <v>4500</v>
      </c>
      <c r="F46" s="193">
        <f>SUM(B46:E46)</f>
        <v>29400</v>
      </c>
      <c r="G46" s="193"/>
      <c r="H46" s="2"/>
      <c r="I46" s="2"/>
      <c r="J46" s="194">
        <f>SUM(J36:J44)</f>
        <v>3700</v>
      </c>
    </row>
    <row r="47" spans="1:26" ht="15.75" thickBot="1" x14ac:dyDescent="0.3">
      <c r="A47" s="195"/>
      <c r="B47" s="196"/>
      <c r="C47" s="196"/>
      <c r="D47" s="196"/>
      <c r="E47" s="196"/>
      <c r="F47" s="196"/>
      <c r="G47" s="196"/>
      <c r="I47" s="196"/>
    </row>
    <row r="48" spans="1:26" ht="15.75" customHeight="1" thickBot="1" x14ac:dyDescent="0.3">
      <c r="A48" s="166"/>
      <c r="B48" s="167"/>
      <c r="C48" s="167"/>
      <c r="D48" s="167"/>
      <c r="E48" s="197" t="s">
        <v>403</v>
      </c>
      <c r="F48" s="198">
        <f>SUM(F46,J46)</f>
        <v>33100</v>
      </c>
      <c r="G48" s="199"/>
      <c r="N48" s="297" t="s">
        <v>529</v>
      </c>
      <c r="O48" s="292" t="s">
        <v>539</v>
      </c>
      <c r="P48" s="300" t="s">
        <v>540</v>
      </c>
      <c r="Q48" s="292" t="s">
        <v>530</v>
      </c>
      <c r="R48" s="292"/>
      <c r="S48" s="285"/>
    </row>
    <row r="49" spans="14:19" x14ac:dyDescent="0.25">
      <c r="N49" s="298"/>
      <c r="O49" s="293"/>
      <c r="P49" s="301"/>
      <c r="Q49" s="293"/>
      <c r="R49" s="293"/>
      <c r="S49" s="285"/>
    </row>
    <row r="50" spans="14:19" ht="15.75" thickBot="1" x14ac:dyDescent="0.3">
      <c r="N50" s="299"/>
      <c r="O50" s="294"/>
      <c r="P50" s="302"/>
      <c r="Q50" s="294"/>
      <c r="R50" s="294"/>
      <c r="S50" s="285"/>
    </row>
    <row r="51" spans="14:19" ht="15.75" thickBot="1" x14ac:dyDescent="0.3">
      <c r="N51" s="286" t="s">
        <v>531</v>
      </c>
      <c r="O51" s="287">
        <v>4500</v>
      </c>
      <c r="P51" s="287">
        <v>4500</v>
      </c>
      <c r="Q51" s="288">
        <f>SUM(O51:P51)</f>
        <v>9000</v>
      </c>
      <c r="R51" s="288"/>
      <c r="S51" s="285"/>
    </row>
    <row r="52" spans="14:19" ht="15.75" thickBot="1" x14ac:dyDescent="0.3">
      <c r="N52" s="286" t="s">
        <v>532</v>
      </c>
      <c r="O52" s="287">
        <v>4500</v>
      </c>
      <c r="P52" s="287">
        <v>4500</v>
      </c>
      <c r="Q52" s="288">
        <f t="shared" ref="Q52:Q54" si="14">SUM(O52:P52)</f>
        <v>9000</v>
      </c>
      <c r="R52" s="288"/>
      <c r="S52" s="285"/>
    </row>
    <row r="53" spans="14:19" ht="15.75" thickBot="1" x14ac:dyDescent="0.3">
      <c r="N53" s="286" t="s">
        <v>533</v>
      </c>
      <c r="O53" s="287">
        <v>4500</v>
      </c>
      <c r="P53" s="287">
        <v>4500</v>
      </c>
      <c r="Q53" s="288">
        <f t="shared" si="14"/>
        <v>9000</v>
      </c>
      <c r="R53" s="288"/>
      <c r="S53" s="285"/>
    </row>
    <row r="54" spans="14:19" ht="15.75" thickBot="1" x14ac:dyDescent="0.3">
      <c r="N54" s="286" t="s">
        <v>482</v>
      </c>
      <c r="O54" s="287">
        <v>4500</v>
      </c>
      <c r="P54" s="287">
        <v>4500</v>
      </c>
      <c r="Q54" s="288">
        <f t="shared" si="14"/>
        <v>9000</v>
      </c>
      <c r="R54" s="288"/>
      <c r="S54" s="285"/>
    </row>
    <row r="55" spans="14:19" ht="26.25" thickBot="1" x14ac:dyDescent="0.3">
      <c r="N55" s="286" t="s">
        <v>534</v>
      </c>
      <c r="O55" s="288">
        <f>SUM(O51:O54)</f>
        <v>18000</v>
      </c>
      <c r="P55" s="288">
        <f>SUM(P51:P54)</f>
        <v>18000</v>
      </c>
      <c r="Q55" s="288">
        <f>SUM(O55:P55)</f>
        <v>36000</v>
      </c>
      <c r="R55" s="288"/>
      <c r="S55" s="285"/>
    </row>
    <row r="56" spans="14:19" ht="15.75" thickBot="1" x14ac:dyDescent="0.3">
      <c r="N56" s="295" t="s">
        <v>535</v>
      </c>
      <c r="O56" s="296"/>
      <c r="P56" s="296"/>
      <c r="Q56" s="288">
        <f>Q55*0.1</f>
        <v>3600</v>
      </c>
      <c r="R56" s="288"/>
      <c r="S56" s="285"/>
    </row>
    <row r="57" spans="14:19" ht="15.75" thickBot="1" x14ac:dyDescent="0.3">
      <c r="N57" s="295" t="s">
        <v>536</v>
      </c>
      <c r="O57" s="296"/>
      <c r="P57" s="296"/>
      <c r="Q57" s="288">
        <f>SUM(Q55:Q56)</f>
        <v>39600</v>
      </c>
      <c r="R57" s="288"/>
      <c r="S57" s="285"/>
    </row>
  </sheetData>
  <mergeCells count="7">
    <mergeCell ref="R48:R50"/>
    <mergeCell ref="N56:P56"/>
    <mergeCell ref="N57:P57"/>
    <mergeCell ref="N48:N50"/>
    <mergeCell ref="O48:O50"/>
    <mergeCell ref="P48:P50"/>
    <mergeCell ref="Q48:Q50"/>
  </mergeCells>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dimension ref="A1:Y260"/>
  <sheetViews>
    <sheetView view="pageBreakPreview" topLeftCell="A128" zoomScaleNormal="85" zoomScaleSheetLayoutView="100" workbookViewId="0">
      <selection activeCell="G117" sqref="G117"/>
    </sheetView>
  </sheetViews>
  <sheetFormatPr defaultRowHeight="15" outlineLevelRow="1" x14ac:dyDescent="0.25"/>
  <cols>
    <col min="1" max="1" width="4.7109375" customWidth="1"/>
    <col min="2" max="8" width="11.28515625" customWidth="1"/>
    <col min="9" max="9" width="4.7109375" customWidth="1"/>
    <col min="11" max="11" width="11" customWidth="1"/>
    <col min="12" max="17" width="13.7109375" customWidth="1"/>
    <col min="18" max="18" width="7.85546875" customWidth="1"/>
    <col min="19" max="19" width="36" customWidth="1"/>
  </cols>
  <sheetData>
    <row r="1" spans="1:24" ht="15" customHeight="1" x14ac:dyDescent="0.25">
      <c r="A1" s="64" t="s">
        <v>227</v>
      </c>
      <c r="B1" s="304" t="str">
        <f>IF('01-Project Info'!B8&lt;&gt;"",'01-Project Info'!B8,"")</f>
        <v>Xiguo Du</v>
      </c>
      <c r="C1" s="304" t="str">
        <f ca="1">IF('01-Project Info'!C3&lt;&gt;"",'01-Project Info'!C3,"")</f>
        <v>211275</v>
      </c>
      <c r="G1" s="17" t="s">
        <v>195</v>
      </c>
      <c r="H1" s="304" t="str">
        <f>IF('01-Project Info'!B3&lt;&gt;0, '01-Project Info'!B3, "")</f>
        <v>208000ZB</v>
      </c>
      <c r="I1" s="304"/>
    </row>
    <row r="2" spans="1:24" ht="15" customHeight="1" x14ac:dyDescent="0.25">
      <c r="B2" t="str">
        <f>IF('01-Project Info'!B9&lt;&gt;"",'01-Project Info'!B9,"")</f>
        <v>LVQC Pty Ltd</v>
      </c>
      <c r="D2" s="20"/>
      <c r="E2" s="20"/>
      <c r="G2" s="17" t="s">
        <v>63</v>
      </c>
      <c r="H2" s="320">
        <f ca="1">TODAY()</f>
        <v>45082</v>
      </c>
      <c r="I2" s="320"/>
      <c r="K2" s="304"/>
      <c r="L2" s="304"/>
      <c r="M2" s="20"/>
      <c r="N2" s="20"/>
      <c r="O2" s="27"/>
    </row>
    <row r="3" spans="1:24" ht="15" customHeight="1" x14ac:dyDescent="0.25">
      <c r="B3" s="17" t="str">
        <f>IF('01-Project Info'!B10&lt;&gt;0, '01-Project Info'!B10, "")</f>
        <v/>
      </c>
      <c r="C3" s="17"/>
      <c r="D3" s="19"/>
      <c r="E3" s="19"/>
      <c r="G3" s="17" t="s">
        <v>196</v>
      </c>
      <c r="H3" s="17">
        <v>1</v>
      </c>
      <c r="I3" s="17"/>
      <c r="L3" s="19"/>
      <c r="M3" s="19"/>
      <c r="N3" s="19"/>
      <c r="O3" s="27"/>
      <c r="P3" s="1"/>
    </row>
    <row r="4" spans="1:24" ht="15" customHeight="1" x14ac:dyDescent="0.25">
      <c r="C4" s="19"/>
      <c r="D4" s="19"/>
      <c r="E4" s="19"/>
      <c r="F4" s="19"/>
      <c r="G4" s="27"/>
      <c r="H4" s="1"/>
      <c r="L4" s="19"/>
      <c r="M4" s="19"/>
      <c r="N4" s="19"/>
      <c r="O4" s="19"/>
      <c r="P4" s="27"/>
    </row>
    <row r="5" spans="1:24" ht="15" customHeight="1" x14ac:dyDescent="0.25">
      <c r="A5" s="17" t="str">
        <f>"Dear " &amp; IF(B1&lt;&gt;"", LEFT(B1,FIND(" ",B1)-1),"") &amp; ","</f>
        <v>Dear Xiguo,</v>
      </c>
      <c r="C5" s="19"/>
      <c r="D5" s="19"/>
      <c r="E5" s="19"/>
      <c r="F5" s="19"/>
      <c r="G5" s="19"/>
      <c r="H5" s="19"/>
      <c r="I5" s="19"/>
      <c r="L5" s="19"/>
      <c r="M5" s="19"/>
      <c r="N5" s="19"/>
      <c r="O5" s="19"/>
      <c r="P5" s="19"/>
    </row>
    <row r="6" spans="1:24" ht="15" customHeight="1" x14ac:dyDescent="0.25">
      <c r="A6" s="321" t="str">
        <f>"RE:" &amp;" " &amp; '01-Project Info'!B2</f>
        <v>RE: 71-71A QUEENSCLIFF ROAD, QUEENSCLIFF</v>
      </c>
      <c r="B6" s="321"/>
      <c r="C6" s="321"/>
      <c r="D6" s="321"/>
      <c r="E6" s="321"/>
      <c r="F6" s="321"/>
      <c r="G6" s="321"/>
      <c r="H6" s="321"/>
      <c r="I6" s="321"/>
      <c r="K6" s="26"/>
      <c r="L6" s="4"/>
      <c r="M6" s="4"/>
      <c r="N6" s="4"/>
      <c r="O6" s="4"/>
      <c r="P6" s="4"/>
    </row>
    <row r="7" spans="1:24" ht="15" customHeight="1" x14ac:dyDescent="0.25">
      <c r="B7" s="18"/>
      <c r="C7" s="18"/>
      <c r="D7" s="18"/>
      <c r="E7" s="18"/>
      <c r="F7" s="18"/>
      <c r="G7" s="18"/>
      <c r="H7" s="18"/>
      <c r="I7" s="18"/>
      <c r="K7" s="18"/>
      <c r="L7" s="18"/>
      <c r="M7" s="18"/>
      <c r="N7" s="18"/>
      <c r="O7" s="18"/>
      <c r="P7" s="18"/>
    </row>
    <row r="8" spans="1:24" ht="15" customHeight="1" x14ac:dyDescent="0.25">
      <c r="A8" s="291" t="str">
        <f>"Thank you for giving us the opportunity to submit this fee proposal for our " &amp; '01-Project Info'!B5 &amp; " for the above project."</f>
        <v>Thank you for giving us the opportunity to submit this fee proposal for our Kitchen Ventilation for the above project.</v>
      </c>
      <c r="B8" s="291"/>
      <c r="C8" s="291"/>
      <c r="D8" s="291"/>
      <c r="E8" s="291"/>
      <c r="F8" s="291"/>
      <c r="G8" s="291"/>
      <c r="H8" s="291"/>
      <c r="I8" s="291"/>
    </row>
    <row r="9" spans="1:24" ht="15" customHeight="1" x14ac:dyDescent="0.25">
      <c r="A9" s="291"/>
      <c r="B9" s="291"/>
      <c r="C9" s="291"/>
      <c r="D9" s="291"/>
      <c r="E9" s="291"/>
      <c r="F9" s="291"/>
      <c r="G9" s="291"/>
      <c r="H9" s="291"/>
      <c r="I9" s="291"/>
      <c r="J9" s="13"/>
      <c r="K9" s="13"/>
      <c r="L9" s="13"/>
      <c r="M9" s="13"/>
      <c r="N9" s="13"/>
      <c r="O9" s="13"/>
      <c r="P9" s="13"/>
      <c r="Q9" s="318"/>
      <c r="R9" s="318"/>
      <c r="S9" s="318"/>
      <c r="T9" s="318"/>
      <c r="U9" s="318"/>
      <c r="V9" s="318"/>
      <c r="W9" s="318"/>
      <c r="X9" s="318"/>
    </row>
    <row r="10" spans="1:24" ht="15" customHeight="1" x14ac:dyDescent="0.25"/>
    <row r="11" spans="1:24" ht="15" customHeight="1" x14ac:dyDescent="0.25">
      <c r="A11" s="291" t="s">
        <v>316</v>
      </c>
      <c r="B11" s="291"/>
      <c r="C11" s="291"/>
      <c r="D11" s="291"/>
      <c r="E11" s="291"/>
      <c r="F11" s="291"/>
      <c r="G11" s="291"/>
      <c r="H11" s="291"/>
      <c r="I11" s="291"/>
      <c r="M11" s="319"/>
      <c r="N11" s="319"/>
      <c r="O11" s="319"/>
      <c r="P11" s="319"/>
      <c r="Q11" s="319"/>
      <c r="R11" s="319"/>
      <c r="S11" s="319"/>
      <c r="T11" s="319"/>
    </row>
    <row r="12" spans="1:24" ht="15" customHeight="1" x14ac:dyDescent="0.25">
      <c r="A12" s="291"/>
      <c r="B12" s="291"/>
      <c r="C12" s="291"/>
      <c r="D12" s="291"/>
      <c r="E12" s="291"/>
      <c r="F12" s="291"/>
      <c r="G12" s="291"/>
      <c r="H12" s="291"/>
      <c r="I12" s="291"/>
      <c r="M12" s="319"/>
      <c r="N12" s="319"/>
      <c r="O12" s="319"/>
      <c r="P12" s="319"/>
      <c r="Q12" s="319"/>
      <c r="R12" s="319"/>
      <c r="S12" s="319"/>
      <c r="T12" s="319"/>
    </row>
    <row r="13" spans="1:24" ht="15" customHeight="1" x14ac:dyDescent="0.25">
      <c r="A13" s="291"/>
      <c r="B13" s="291"/>
      <c r="C13" s="291"/>
      <c r="D13" s="291"/>
      <c r="E13" s="291"/>
      <c r="F13" s="291"/>
      <c r="G13" s="291"/>
      <c r="H13" s="291"/>
      <c r="I13" s="291"/>
      <c r="M13" s="319"/>
      <c r="N13" s="319"/>
      <c r="O13" s="319"/>
      <c r="P13" s="319"/>
      <c r="Q13" s="319"/>
      <c r="R13" s="319"/>
      <c r="S13" s="319"/>
      <c r="T13" s="319"/>
    </row>
    <row r="14" spans="1:24" ht="15" customHeight="1" x14ac:dyDescent="0.25">
      <c r="A14" s="291"/>
      <c r="B14" s="291"/>
      <c r="C14" s="291"/>
      <c r="D14" s="291"/>
      <c r="E14" s="291"/>
      <c r="F14" s="291"/>
      <c r="G14" s="291"/>
      <c r="H14" s="291"/>
      <c r="I14" s="291"/>
      <c r="M14" s="319"/>
      <c r="N14" s="319"/>
      <c r="O14" s="319"/>
      <c r="P14" s="319"/>
      <c r="Q14" s="319"/>
      <c r="R14" s="319"/>
      <c r="S14" s="319"/>
      <c r="T14" s="319"/>
    </row>
    <row r="15" spans="1:24" ht="15" customHeight="1" x14ac:dyDescent="0.25">
      <c r="B15" s="7"/>
      <c r="C15" s="7"/>
      <c r="D15" s="23"/>
      <c r="E15" s="23"/>
      <c r="F15" s="23"/>
      <c r="G15" s="23"/>
      <c r="H15" s="23"/>
      <c r="K15" s="7"/>
      <c r="L15" s="7"/>
      <c r="M15" s="23"/>
      <c r="N15" s="23"/>
      <c r="O15" s="23"/>
      <c r="P15" s="23"/>
    </row>
    <row r="16" spans="1:24" ht="15" customHeight="1" x14ac:dyDescent="0.25">
      <c r="A16" s="29"/>
      <c r="B16" s="4" t="s">
        <v>86</v>
      </c>
      <c r="C16" s="6"/>
      <c r="E16" s="12"/>
      <c r="F16" s="39"/>
      <c r="G16" s="62" t="s">
        <v>88</v>
      </c>
      <c r="H16" s="4" t="s">
        <v>189</v>
      </c>
      <c r="I16" s="29"/>
      <c r="K16" s="4"/>
      <c r="L16" s="4" t="s">
        <v>182</v>
      </c>
    </row>
    <row r="17" spans="1:23" ht="15" customHeight="1" x14ac:dyDescent="0.25">
      <c r="A17" s="1" t="s">
        <v>9</v>
      </c>
      <c r="B17" s="304" t="s">
        <v>87</v>
      </c>
      <c r="C17" s="304"/>
      <c r="D17" s="304"/>
      <c r="E17" s="304"/>
      <c r="F17" s="304"/>
      <c r="G17" s="304"/>
      <c r="H17" s="304"/>
      <c r="I17" s="304"/>
      <c r="K17" s="17"/>
      <c r="L17">
        <v>1.1000000000000001</v>
      </c>
      <c r="M17" s="17" t="s">
        <v>87</v>
      </c>
      <c r="R17" s="17"/>
      <c r="S17" s="17"/>
      <c r="T17" s="10"/>
    </row>
    <row r="18" spans="1:23" ht="15" customHeight="1" x14ac:dyDescent="0.25">
      <c r="A18" s="1" t="s">
        <v>9</v>
      </c>
      <c r="B18" s="304" t="s">
        <v>347</v>
      </c>
      <c r="C18" s="304"/>
      <c r="D18" s="304"/>
      <c r="E18" s="304"/>
      <c r="F18" s="304"/>
      <c r="G18" s="304"/>
      <c r="H18" s="304"/>
      <c r="I18" s="304"/>
      <c r="L18">
        <v>1.2</v>
      </c>
      <c r="M18" t="s">
        <v>347</v>
      </c>
      <c r="U18" s="33"/>
      <c r="V18" s="33"/>
      <c r="W18" s="34"/>
    </row>
    <row r="19" spans="1:23" ht="15" customHeight="1" outlineLevel="1" x14ac:dyDescent="0.25">
      <c r="A19" s="1" t="s">
        <v>9</v>
      </c>
      <c r="B19" s="304" t="s">
        <v>179</v>
      </c>
      <c r="C19" s="304"/>
      <c r="D19" s="304"/>
      <c r="E19" s="304"/>
      <c r="F19" s="304"/>
      <c r="G19" s="304"/>
      <c r="H19" s="304"/>
      <c r="I19" s="304"/>
      <c r="L19">
        <v>1.3</v>
      </c>
      <c r="M19" t="s">
        <v>179</v>
      </c>
    </row>
    <row r="20" spans="1:23" ht="15" customHeight="1" x14ac:dyDescent="0.25">
      <c r="B20" s="18"/>
      <c r="C20" s="18"/>
      <c r="D20" s="18"/>
      <c r="E20" s="18"/>
      <c r="F20" s="18"/>
      <c r="G20" s="18"/>
      <c r="H20" s="18"/>
      <c r="I20" s="18"/>
      <c r="K20" s="18"/>
      <c r="L20" s="15" t="s">
        <v>186</v>
      </c>
    </row>
    <row r="21" spans="1:23" ht="15" customHeight="1" x14ac:dyDescent="0.25">
      <c r="A21" s="29"/>
      <c r="B21" s="4" t="s">
        <v>183</v>
      </c>
      <c r="C21" s="25"/>
      <c r="D21" s="25"/>
      <c r="E21" s="25"/>
      <c r="F21" s="25"/>
      <c r="G21" s="62" t="s">
        <v>88</v>
      </c>
      <c r="H21" s="4" t="s">
        <v>189</v>
      </c>
      <c r="I21" s="25"/>
      <c r="K21" s="4"/>
      <c r="L21" s="4" t="s">
        <v>183</v>
      </c>
      <c r="Q21" s="25"/>
      <c r="R21" s="25"/>
      <c r="S21" s="25"/>
      <c r="T21" s="25"/>
      <c r="U21" s="25"/>
      <c r="V21" s="25"/>
    </row>
    <row r="22" spans="1:23" ht="15" customHeight="1" x14ac:dyDescent="0.25">
      <c r="A22" s="1" t="s">
        <v>9</v>
      </c>
      <c r="B22" s="304" t="s">
        <v>214</v>
      </c>
      <c r="C22" s="304"/>
      <c r="D22" s="304"/>
      <c r="E22" s="304"/>
      <c r="F22" s="304"/>
      <c r="G22" s="304"/>
      <c r="H22" s="304"/>
      <c r="I22" s="304"/>
      <c r="K22" s="17"/>
      <c r="L22">
        <v>2.1</v>
      </c>
      <c r="M22" t="s">
        <v>214</v>
      </c>
      <c r="Q22" s="25"/>
      <c r="R22" s="25"/>
      <c r="S22" s="25"/>
      <c r="T22" s="25"/>
      <c r="U22" s="25"/>
      <c r="V22" s="25"/>
    </row>
    <row r="23" spans="1:23" ht="15" customHeight="1" x14ac:dyDescent="0.25">
      <c r="A23" s="1" t="s">
        <v>9</v>
      </c>
      <c r="B23" s="304" t="s">
        <v>348</v>
      </c>
      <c r="C23" s="304"/>
      <c r="D23" s="304"/>
      <c r="E23" s="304"/>
      <c r="F23" s="304"/>
      <c r="G23" s="304"/>
      <c r="H23" s="304"/>
      <c r="I23" s="304"/>
      <c r="L23">
        <v>2.2000000000000002</v>
      </c>
      <c r="M23" t="s">
        <v>348</v>
      </c>
      <c r="W23" s="25"/>
    </row>
    <row r="24" spans="1:23" ht="15" customHeight="1" outlineLevel="1" x14ac:dyDescent="0.25">
      <c r="A24" s="1" t="s">
        <v>9</v>
      </c>
      <c r="B24" s="304" t="s">
        <v>90</v>
      </c>
      <c r="C24" s="304"/>
      <c r="D24" s="304"/>
      <c r="E24" s="304"/>
      <c r="F24" s="304"/>
      <c r="G24" s="304"/>
      <c r="H24" s="304"/>
      <c r="I24" s="304"/>
      <c r="L24">
        <v>2.2999999999999998</v>
      </c>
      <c r="M24" s="17" t="s">
        <v>90</v>
      </c>
      <c r="W24" s="25"/>
    </row>
    <row r="25" spans="1:23" ht="15" customHeight="1" x14ac:dyDescent="0.25">
      <c r="A25" s="1"/>
      <c r="L25" s="15" t="s">
        <v>186</v>
      </c>
      <c r="M25" s="17"/>
    </row>
    <row r="26" spans="1:23" ht="15" customHeight="1" x14ac:dyDescent="0.25">
      <c r="A26" s="29"/>
      <c r="B26" s="4" t="s">
        <v>89</v>
      </c>
      <c r="C26" s="25"/>
      <c r="D26" s="25"/>
      <c r="E26" s="25"/>
      <c r="F26" s="25"/>
      <c r="G26" s="62" t="s">
        <v>88</v>
      </c>
      <c r="H26" s="4" t="s">
        <v>189</v>
      </c>
      <c r="I26" s="25"/>
      <c r="K26" s="4"/>
      <c r="L26" s="4" t="s">
        <v>89</v>
      </c>
    </row>
    <row r="27" spans="1:23" ht="15" customHeight="1" x14ac:dyDescent="0.25">
      <c r="A27" s="1" t="s">
        <v>9</v>
      </c>
      <c r="B27" s="304" t="s">
        <v>181</v>
      </c>
      <c r="C27" s="304"/>
      <c r="D27" s="304"/>
      <c r="E27" s="304"/>
      <c r="F27" s="304"/>
      <c r="G27" s="304"/>
      <c r="H27" s="304"/>
      <c r="I27" s="304"/>
      <c r="K27" s="17"/>
      <c r="L27">
        <v>3.1</v>
      </c>
      <c r="M27" s="17" t="s">
        <v>181</v>
      </c>
    </row>
    <row r="28" spans="1:23" ht="15" customHeight="1" x14ac:dyDescent="0.25">
      <c r="A28" s="1" t="s">
        <v>9</v>
      </c>
      <c r="B28" s="304" t="s">
        <v>180</v>
      </c>
      <c r="C28" s="304"/>
      <c r="D28" s="304"/>
      <c r="E28" s="304"/>
      <c r="F28" s="304"/>
      <c r="G28" s="304"/>
      <c r="H28" s="304"/>
      <c r="I28" s="304"/>
      <c r="L28">
        <v>3.2</v>
      </c>
      <c r="M28" s="17" t="s">
        <v>180</v>
      </c>
    </row>
    <row r="29" spans="1:23" ht="15" customHeight="1" outlineLevel="1" x14ac:dyDescent="0.25">
      <c r="A29" s="1" t="s">
        <v>9</v>
      </c>
      <c r="B29" s="322" t="s">
        <v>187</v>
      </c>
      <c r="C29" s="322"/>
      <c r="D29" s="322"/>
      <c r="E29" s="322"/>
      <c r="F29" s="322"/>
      <c r="G29" s="322"/>
      <c r="H29" s="322"/>
      <c r="I29" s="322"/>
      <c r="L29">
        <v>3.3</v>
      </c>
      <c r="M29" s="61" t="s">
        <v>187</v>
      </c>
      <c r="N29" s="61"/>
      <c r="O29" s="61"/>
      <c r="P29" s="61"/>
      <c r="Q29" s="61"/>
      <c r="R29" s="61"/>
      <c r="S29" s="61"/>
    </row>
    <row r="30" spans="1:23" ht="15" customHeight="1" x14ac:dyDescent="0.25">
      <c r="B30" s="18"/>
      <c r="C30" s="18"/>
      <c r="D30" s="18"/>
      <c r="E30" s="18"/>
      <c r="F30" s="18"/>
      <c r="G30" s="18"/>
      <c r="H30" s="18"/>
      <c r="I30" s="18"/>
      <c r="K30" s="18"/>
    </row>
    <row r="31" spans="1:23" ht="15" customHeight="1" x14ac:dyDescent="0.25">
      <c r="A31" s="29"/>
      <c r="B31" s="4" t="s">
        <v>99</v>
      </c>
      <c r="C31" s="25"/>
      <c r="D31" s="25"/>
      <c r="E31" s="25"/>
      <c r="F31" s="25"/>
      <c r="G31" s="39"/>
      <c r="H31" s="4"/>
      <c r="I31" s="25"/>
      <c r="K31" s="4"/>
      <c r="L31" s="4" t="s">
        <v>99</v>
      </c>
    </row>
    <row r="32" spans="1:23" ht="15" customHeight="1" x14ac:dyDescent="0.25">
      <c r="A32" s="1" t="s">
        <v>9</v>
      </c>
      <c r="B32" s="304" t="s">
        <v>184</v>
      </c>
      <c r="C32" s="304"/>
      <c r="D32" s="304"/>
      <c r="E32" s="304"/>
      <c r="F32" s="304"/>
      <c r="G32" s="304"/>
      <c r="H32" s="304"/>
      <c r="I32" s="304"/>
      <c r="K32" s="17"/>
      <c r="L32">
        <v>4.0999999999999996</v>
      </c>
      <c r="M32" s="17" t="s">
        <v>184</v>
      </c>
    </row>
    <row r="33" spans="1:20" ht="15" customHeight="1" x14ac:dyDescent="0.25">
      <c r="A33" s="1" t="s">
        <v>9</v>
      </c>
      <c r="B33" s="304" t="s">
        <v>185</v>
      </c>
      <c r="C33" s="304"/>
      <c r="D33" s="304"/>
      <c r="E33" s="304"/>
      <c r="F33" s="304"/>
      <c r="G33" s="304"/>
      <c r="H33" s="304"/>
      <c r="I33" s="304"/>
      <c r="K33" s="17"/>
      <c r="L33">
        <v>4.2</v>
      </c>
      <c r="M33" s="17" t="s">
        <v>185</v>
      </c>
    </row>
    <row r="34" spans="1:20" ht="15" customHeight="1" x14ac:dyDescent="0.25">
      <c r="A34" s="1" t="s">
        <v>9</v>
      </c>
      <c r="B34" s="322" t="s">
        <v>213</v>
      </c>
      <c r="C34" s="322"/>
      <c r="D34" s="322"/>
      <c r="E34" s="322"/>
      <c r="F34" s="322"/>
      <c r="G34" s="322"/>
      <c r="H34" s="322"/>
      <c r="I34" s="322"/>
      <c r="L34">
        <v>4.3</v>
      </c>
      <c r="M34" t="s">
        <v>188</v>
      </c>
    </row>
    <row r="35" spans="1:20" ht="15" customHeight="1" outlineLevel="1" x14ac:dyDescent="0.25">
      <c r="A35" s="1"/>
      <c r="B35" s="18"/>
      <c r="C35" s="18"/>
      <c r="D35" s="18"/>
      <c r="E35" s="18"/>
      <c r="F35" s="18"/>
      <c r="G35" s="18"/>
      <c r="H35" s="18"/>
      <c r="I35" s="18"/>
      <c r="K35" s="18"/>
      <c r="L35">
        <v>4.4000000000000004</v>
      </c>
      <c r="M35" s="5" t="s">
        <v>213</v>
      </c>
      <c r="N35" s="5"/>
      <c r="O35" s="5"/>
      <c r="P35" s="5"/>
      <c r="Q35" s="5"/>
      <c r="R35" s="5"/>
      <c r="S35" s="5"/>
      <c r="T35" s="5"/>
    </row>
    <row r="36" spans="1:20" ht="15" customHeight="1" x14ac:dyDescent="0.25">
      <c r="B36" s="4"/>
      <c r="K36" s="4"/>
    </row>
    <row r="37" spans="1:20" ht="15" customHeight="1" x14ac:dyDescent="0.25">
      <c r="A37" t="s">
        <v>47</v>
      </c>
    </row>
    <row r="38" spans="1:20" ht="15" customHeight="1" x14ac:dyDescent="0.25"/>
    <row r="39" spans="1:20" ht="15" customHeight="1" x14ac:dyDescent="0.25">
      <c r="B39" s="18"/>
      <c r="C39" s="18"/>
      <c r="D39" s="18"/>
      <c r="E39" s="18"/>
      <c r="F39" s="18"/>
      <c r="G39" s="18"/>
      <c r="H39" s="18"/>
      <c r="I39" s="18"/>
      <c r="K39" s="18"/>
      <c r="L39" s="18"/>
      <c r="M39" s="18"/>
      <c r="N39" s="18"/>
      <c r="O39" s="18"/>
      <c r="P39" s="18"/>
    </row>
    <row r="40" spans="1:20" ht="15" customHeight="1" x14ac:dyDescent="0.25">
      <c r="A40" s="99" t="s">
        <v>32</v>
      </c>
      <c r="B40" s="18"/>
      <c r="C40" s="18"/>
      <c r="D40" s="18"/>
      <c r="E40" s="18"/>
      <c r="F40" s="18"/>
      <c r="G40" s="18"/>
      <c r="H40" s="18"/>
      <c r="I40" s="18"/>
      <c r="K40" s="18"/>
      <c r="L40" s="18"/>
      <c r="M40" s="18"/>
      <c r="N40" s="18"/>
      <c r="O40" s="18"/>
      <c r="P40" s="18"/>
    </row>
    <row r="41" spans="1:20" ht="15" customHeight="1" x14ac:dyDescent="0.25">
      <c r="A41" t="s">
        <v>247</v>
      </c>
    </row>
    <row r="42" spans="1:20" ht="15" customHeight="1" x14ac:dyDescent="0.25">
      <c r="A42" t="s">
        <v>81</v>
      </c>
    </row>
    <row r="43" spans="1:20" ht="15" customHeight="1" x14ac:dyDescent="0.25">
      <c r="A43" t="s">
        <v>270</v>
      </c>
    </row>
    <row r="44" spans="1:20" s="7" customFormat="1" ht="19.899999999999999" customHeight="1" x14ac:dyDescent="0.25">
      <c r="A44" s="67" t="s">
        <v>66</v>
      </c>
      <c r="B44" s="66" t="s">
        <v>91</v>
      </c>
      <c r="C44" s="68"/>
      <c r="D44" s="68"/>
      <c r="E44" s="68"/>
      <c r="F44" s="68"/>
      <c r="G44" s="68"/>
      <c r="H44" s="68"/>
      <c r="I44" s="65"/>
      <c r="O44" s="12"/>
      <c r="P44" s="12"/>
    </row>
    <row r="45" spans="1:20" ht="15" customHeight="1" x14ac:dyDescent="0.25">
      <c r="A45" s="1" t="s">
        <v>9</v>
      </c>
      <c r="B45" t="s">
        <v>20</v>
      </c>
      <c r="G45" s="1"/>
      <c r="I45" s="1"/>
      <c r="P45" s="1"/>
    </row>
    <row r="46" spans="1:20" ht="15" customHeight="1" x14ac:dyDescent="0.25">
      <c r="A46" s="1" t="s">
        <v>9</v>
      </c>
      <c r="B46" t="s">
        <v>21</v>
      </c>
      <c r="C46" s="28"/>
      <c r="D46" s="28"/>
      <c r="E46" s="28"/>
      <c r="F46" s="28"/>
      <c r="I46" s="1"/>
      <c r="O46" s="4"/>
      <c r="P46" s="4"/>
    </row>
    <row r="47" spans="1:20" ht="15" customHeight="1" x14ac:dyDescent="0.25">
      <c r="A47" s="1" t="s">
        <v>9</v>
      </c>
      <c r="B47" t="s">
        <v>22</v>
      </c>
      <c r="C47" s="4"/>
      <c r="D47" s="4"/>
      <c r="E47" s="4"/>
      <c r="F47" s="4"/>
      <c r="G47" s="4"/>
      <c r="H47" s="4"/>
      <c r="I47" s="1"/>
      <c r="O47" s="7"/>
      <c r="P47" s="7"/>
    </row>
    <row r="48" spans="1:20" ht="15" customHeight="1" x14ac:dyDescent="0.25">
      <c r="A48" s="1" t="s">
        <v>9</v>
      </c>
      <c r="B48" t="s">
        <v>23</v>
      </c>
      <c r="C48" s="7"/>
      <c r="D48" s="7"/>
      <c r="E48" s="7"/>
      <c r="F48" s="7"/>
      <c r="G48" s="7"/>
      <c r="H48" s="7"/>
      <c r="I48" s="1"/>
      <c r="R48" s="1"/>
    </row>
    <row r="49" spans="1:22" ht="15" customHeight="1" x14ac:dyDescent="0.25">
      <c r="A49" s="1" t="s">
        <v>9</v>
      </c>
      <c r="B49" t="s">
        <v>24</v>
      </c>
      <c r="I49" s="1"/>
      <c r="O49" s="23"/>
      <c r="P49" s="23"/>
    </row>
    <row r="50" spans="1:22" ht="15" customHeight="1" x14ac:dyDescent="0.25">
      <c r="O50" s="23"/>
      <c r="P50" s="23"/>
    </row>
    <row r="51" spans="1:22" s="7" customFormat="1" ht="19.899999999999999" customHeight="1" x14ac:dyDescent="0.25">
      <c r="A51" s="67" t="s">
        <v>65</v>
      </c>
      <c r="B51" s="66" t="s">
        <v>452</v>
      </c>
      <c r="C51" s="68"/>
      <c r="D51" s="68"/>
      <c r="E51" s="68"/>
      <c r="F51" s="68"/>
      <c r="G51" s="68"/>
      <c r="H51" s="68"/>
      <c r="I51" s="65"/>
      <c r="O51" s="23"/>
      <c r="P51" s="23"/>
    </row>
    <row r="52" spans="1:22" ht="15" customHeight="1" thickBot="1" x14ac:dyDescent="0.3">
      <c r="A52" s="29" t="s">
        <v>25</v>
      </c>
      <c r="B52" s="4" t="s">
        <v>64</v>
      </c>
      <c r="C52" s="6"/>
      <c r="E52" s="12"/>
      <c r="F52" s="12"/>
      <c r="G52" s="12"/>
      <c r="I52" s="29"/>
      <c r="M52" s="4" t="s">
        <v>64</v>
      </c>
      <c r="N52" s="4"/>
      <c r="O52" s="23"/>
      <c r="P52" s="23"/>
    </row>
    <row r="53" spans="1:22" ht="15" customHeight="1" x14ac:dyDescent="0.25">
      <c r="A53" s="1" t="str">
        <f t="shared" ref="A53" si="0">IF(B53&lt;&gt;"","•","")</f>
        <v>•</v>
      </c>
      <c r="B53" t="s">
        <v>176</v>
      </c>
      <c r="G53" s="1"/>
      <c r="I53" s="1"/>
      <c r="K53" s="112"/>
      <c r="L53" s="113" t="s">
        <v>9</v>
      </c>
      <c r="M53" s="114" t="s">
        <v>176</v>
      </c>
      <c r="N53" s="115"/>
      <c r="O53" s="116"/>
      <c r="P53" s="116"/>
      <c r="Q53" s="117"/>
    </row>
    <row r="54" spans="1:22" ht="15" customHeight="1" x14ac:dyDescent="0.25">
      <c r="A54" s="1" t="s">
        <v>9</v>
      </c>
      <c r="B54" t="s">
        <v>39</v>
      </c>
      <c r="C54" s="4"/>
      <c r="D54" s="4"/>
      <c r="E54" s="4"/>
      <c r="F54" s="4"/>
      <c r="G54" s="4"/>
      <c r="H54" s="4"/>
      <c r="I54" s="1"/>
      <c r="K54" s="118"/>
      <c r="L54" s="1" t="s">
        <v>9</v>
      </c>
      <c r="M54" t="s">
        <v>38</v>
      </c>
      <c r="O54" s="23"/>
      <c r="P54" s="23"/>
      <c r="Q54" s="119"/>
    </row>
    <row r="55" spans="1:22" ht="15" customHeight="1" x14ac:dyDescent="0.25">
      <c r="A55" s="1" t="str">
        <f>IF(B55&lt;&gt;"","•","")</f>
        <v>•</v>
      </c>
      <c r="B55" t="s">
        <v>258</v>
      </c>
      <c r="C55" s="7"/>
      <c r="D55" s="7"/>
      <c r="E55" s="7"/>
      <c r="F55" s="7"/>
      <c r="G55" s="7"/>
      <c r="H55" s="7"/>
      <c r="I55" s="1"/>
      <c r="K55" s="118"/>
      <c r="L55" s="1" t="s">
        <v>9</v>
      </c>
      <c r="M55" t="s">
        <v>256</v>
      </c>
      <c r="Q55" s="119"/>
      <c r="S55" s="1"/>
    </row>
    <row r="56" spans="1:22" ht="15" customHeight="1" x14ac:dyDescent="0.25">
      <c r="A56" s="1" t="str">
        <f>IF(B56&lt;&gt;"","•","")</f>
        <v>•</v>
      </c>
      <c r="B56" t="s">
        <v>175</v>
      </c>
      <c r="I56" s="1"/>
      <c r="K56" s="118"/>
      <c r="L56" s="1" t="s">
        <v>9</v>
      </c>
      <c r="M56" t="s">
        <v>257</v>
      </c>
      <c r="N56" s="68"/>
      <c r="Q56" s="119"/>
    </row>
    <row r="57" spans="1:22" ht="15" customHeight="1" x14ac:dyDescent="0.25">
      <c r="A57" s="1" t="s">
        <v>9</v>
      </c>
      <c r="B57" t="s">
        <v>174</v>
      </c>
      <c r="C57" s="7"/>
      <c r="D57" s="23"/>
      <c r="E57" s="23"/>
      <c r="F57" s="23"/>
      <c r="G57" s="23"/>
      <c r="H57" s="23"/>
      <c r="K57" s="118"/>
      <c r="L57" s="1" t="s">
        <v>9</v>
      </c>
      <c r="M57" t="s">
        <v>315</v>
      </c>
      <c r="N57" s="12"/>
      <c r="Q57" s="120"/>
      <c r="T57" s="24"/>
      <c r="U57" s="24"/>
      <c r="V57" s="24"/>
    </row>
    <row r="58" spans="1:22" ht="15" customHeight="1" x14ac:dyDescent="0.25">
      <c r="A58" s="1" t="s">
        <v>9</v>
      </c>
      <c r="B58" t="s">
        <v>260</v>
      </c>
      <c r="C58" s="7"/>
      <c r="D58" s="23"/>
      <c r="E58" s="23"/>
      <c r="F58" s="23"/>
      <c r="G58" s="23"/>
      <c r="H58" s="23"/>
      <c r="K58" s="118"/>
      <c r="L58" s="1" t="s">
        <v>9</v>
      </c>
      <c r="M58" t="s">
        <v>39</v>
      </c>
      <c r="Q58" s="120"/>
    </row>
    <row r="59" spans="1:22" ht="15" customHeight="1" x14ac:dyDescent="0.25">
      <c r="A59" s="1" t="str">
        <f t="shared" ref="A59" si="1">IF(B59&lt;&gt;"","•","")</f>
        <v/>
      </c>
      <c r="C59" s="7"/>
      <c r="D59" s="23"/>
      <c r="E59" s="23"/>
      <c r="F59" s="23"/>
      <c r="G59" s="23"/>
      <c r="H59" s="23"/>
      <c r="K59" s="121"/>
      <c r="L59" s="1" t="s">
        <v>9</v>
      </c>
      <c r="M59" t="s">
        <v>258</v>
      </c>
      <c r="N59" s="4"/>
      <c r="Q59" s="120"/>
    </row>
    <row r="60" spans="1:22" ht="15" customHeight="1" x14ac:dyDescent="0.25">
      <c r="A60" s="29" t="s">
        <v>26</v>
      </c>
      <c r="B60" s="4" t="s">
        <v>67</v>
      </c>
      <c r="C60" s="7"/>
      <c r="D60" s="23"/>
      <c r="E60" s="23"/>
      <c r="F60" s="23"/>
      <c r="G60" s="23"/>
      <c r="H60" s="23"/>
      <c r="K60" s="121"/>
      <c r="L60" s="1" t="s">
        <v>9</v>
      </c>
      <c r="M60" t="s">
        <v>175</v>
      </c>
      <c r="N60" s="7"/>
      <c r="Q60" s="120"/>
    </row>
    <row r="61" spans="1:22" ht="15" customHeight="1" x14ac:dyDescent="0.25">
      <c r="A61" s="1" t="str">
        <f>IF(B61&lt;&gt;"","•","")</f>
        <v>•</v>
      </c>
      <c r="B61" t="s">
        <v>191</v>
      </c>
      <c r="C61" s="7"/>
      <c r="D61" s="23"/>
      <c r="E61" s="23"/>
      <c r="F61" s="23"/>
      <c r="G61" s="23"/>
      <c r="H61" s="23"/>
      <c r="K61" s="118"/>
      <c r="L61" s="1" t="s">
        <v>9</v>
      </c>
      <c r="M61" t="s">
        <v>174</v>
      </c>
      <c r="Q61" s="120"/>
    </row>
    <row r="62" spans="1:22" ht="15" hidden="1" customHeight="1" outlineLevel="1" x14ac:dyDescent="0.25">
      <c r="A62" s="1" t="str">
        <f>IF(B62&lt;&gt;"","•","")</f>
        <v>•</v>
      </c>
      <c r="B62" t="s">
        <v>172</v>
      </c>
      <c r="C62" s="7"/>
      <c r="D62" s="23"/>
      <c r="E62" s="23"/>
      <c r="F62" s="23"/>
      <c r="G62" s="23"/>
      <c r="H62" s="23"/>
      <c r="K62" s="118"/>
      <c r="L62" s="1" t="s">
        <v>9</v>
      </c>
      <c r="M62" t="s">
        <v>412</v>
      </c>
      <c r="N62" s="23"/>
      <c r="Q62" s="120"/>
    </row>
    <row r="63" spans="1:22" ht="15" hidden="1" customHeight="1" outlineLevel="1" x14ac:dyDescent="0.25">
      <c r="A63" s="1" t="str">
        <f>IF(B63&lt;&gt;"","•","")</f>
        <v>•</v>
      </c>
      <c r="B63" t="s">
        <v>271</v>
      </c>
      <c r="C63" s="7"/>
      <c r="D63" s="23"/>
      <c r="E63" s="23"/>
      <c r="F63" s="23"/>
      <c r="G63" s="23"/>
      <c r="H63" s="23"/>
      <c r="K63" s="118"/>
      <c r="L63" s="1" t="s">
        <v>9</v>
      </c>
      <c r="M63" t="s">
        <v>259</v>
      </c>
      <c r="N63" s="23"/>
      <c r="Q63" s="120"/>
    </row>
    <row r="64" spans="1:22" ht="15" hidden="1" customHeight="1" outlineLevel="1" thickBot="1" x14ac:dyDescent="0.3">
      <c r="A64" s="1"/>
      <c r="C64" s="7"/>
      <c r="D64" s="23"/>
      <c r="E64" s="23"/>
      <c r="F64" s="23"/>
      <c r="G64" s="23"/>
      <c r="H64" s="23"/>
      <c r="K64" s="122"/>
      <c r="L64" s="1" t="s">
        <v>9</v>
      </c>
      <c r="M64" t="s">
        <v>260</v>
      </c>
      <c r="N64" s="124"/>
      <c r="O64" s="8"/>
      <c r="P64" s="8"/>
      <c r="Q64" s="125"/>
    </row>
    <row r="65" spans="1:24" ht="15" hidden="1" customHeight="1" collapsed="1" x14ac:dyDescent="0.25">
      <c r="A65" s="29" t="s">
        <v>85</v>
      </c>
      <c r="B65" s="4" t="s">
        <v>28</v>
      </c>
      <c r="C65" s="6"/>
      <c r="E65" s="12"/>
      <c r="F65" s="23"/>
      <c r="G65" s="23"/>
      <c r="H65" s="23"/>
      <c r="I65" s="29"/>
      <c r="O65" s="23"/>
      <c r="P65" s="23"/>
    </row>
    <row r="66" spans="1:24" ht="15" customHeight="1" thickBot="1" x14ac:dyDescent="0.3">
      <c r="A66" s="1" t="str">
        <f t="shared" ref="A66:A68" si="2">IF(B66&lt;&gt;"","•","")</f>
        <v>•</v>
      </c>
      <c r="B66" t="s">
        <v>261</v>
      </c>
      <c r="C66" s="28"/>
      <c r="D66" s="28"/>
      <c r="E66" s="28"/>
      <c r="F66" s="23"/>
      <c r="G66" s="23"/>
      <c r="H66" s="23"/>
      <c r="I66" s="1"/>
      <c r="L66" s="29"/>
      <c r="M66" s="4" t="s">
        <v>67</v>
      </c>
      <c r="O66" s="23"/>
      <c r="P66" s="23"/>
    </row>
    <row r="67" spans="1:24" ht="15" customHeight="1" x14ac:dyDescent="0.25">
      <c r="A67" s="1" t="str">
        <f t="shared" si="2"/>
        <v>•</v>
      </c>
      <c r="B67" t="s">
        <v>192</v>
      </c>
      <c r="F67" s="23"/>
      <c r="G67" s="23"/>
      <c r="H67" s="23"/>
      <c r="I67" s="1"/>
      <c r="K67" s="126"/>
      <c r="L67" s="113" t="s">
        <v>9</v>
      </c>
      <c r="M67" s="114" t="s">
        <v>191</v>
      </c>
      <c r="N67" s="114"/>
      <c r="O67" s="116"/>
      <c r="P67" s="116"/>
      <c r="Q67" s="117"/>
    </row>
    <row r="68" spans="1:24" ht="15" customHeight="1" x14ac:dyDescent="0.25">
      <c r="A68" s="1" t="str">
        <f t="shared" si="2"/>
        <v>•</v>
      </c>
      <c r="B68" t="s">
        <v>193</v>
      </c>
      <c r="K68" s="118"/>
      <c r="L68" s="1" t="s">
        <v>9</v>
      </c>
      <c r="M68" t="s">
        <v>172</v>
      </c>
      <c r="N68" s="28"/>
      <c r="Q68" s="119"/>
    </row>
    <row r="69" spans="1:24" ht="15" customHeight="1" x14ac:dyDescent="0.25">
      <c r="C69" s="6"/>
      <c r="I69" s="29"/>
      <c r="K69" s="118"/>
      <c r="L69" s="1" t="s">
        <v>9</v>
      </c>
      <c r="M69" t="s">
        <v>271</v>
      </c>
      <c r="Q69" s="119"/>
    </row>
    <row r="70" spans="1:24" ht="15" customHeight="1" outlineLevel="1" x14ac:dyDescent="0.25">
      <c r="A70" s="29" t="s">
        <v>85</v>
      </c>
      <c r="B70" s="4" t="s">
        <v>28</v>
      </c>
      <c r="C70" s="6"/>
      <c r="I70" s="29"/>
      <c r="K70" s="118"/>
      <c r="L70" s="1"/>
      <c r="Q70" s="119"/>
    </row>
    <row r="71" spans="1:24" ht="15" customHeight="1" outlineLevel="1" thickBot="1" x14ac:dyDescent="0.3">
      <c r="A71" s="1" t="str">
        <f t="shared" ref="A71:A73" si="3">IF(B71&lt;&gt;"","•","")</f>
        <v>•</v>
      </c>
      <c r="B71" t="s">
        <v>261</v>
      </c>
      <c r="C71" s="6"/>
      <c r="I71" s="29"/>
      <c r="K71" s="122"/>
      <c r="L71" s="123"/>
      <c r="M71" s="8"/>
      <c r="N71" s="8"/>
      <c r="O71" s="8"/>
      <c r="P71" s="8"/>
      <c r="Q71" s="127"/>
    </row>
    <row r="72" spans="1:24" ht="15" customHeight="1" x14ac:dyDescent="0.25">
      <c r="A72" s="1" t="str">
        <f t="shared" si="3"/>
        <v>•</v>
      </c>
      <c r="B72" t="s">
        <v>192</v>
      </c>
      <c r="I72" s="1"/>
      <c r="K72" s="107"/>
    </row>
    <row r="73" spans="1:24" ht="15" customHeight="1" thickBot="1" x14ac:dyDescent="0.3">
      <c r="A73" s="1" t="str">
        <f t="shared" si="3"/>
        <v>•</v>
      </c>
      <c r="B73" t="s">
        <v>193</v>
      </c>
      <c r="C73" s="28"/>
      <c r="I73" s="1"/>
      <c r="J73" s="13"/>
      <c r="M73" s="4" t="s">
        <v>28</v>
      </c>
      <c r="Q73" s="1"/>
      <c r="R73" s="1"/>
      <c r="S73" s="1"/>
      <c r="T73" s="1"/>
      <c r="U73" s="1"/>
      <c r="V73" s="1"/>
      <c r="W73" s="1"/>
      <c r="X73" s="1"/>
    </row>
    <row r="74" spans="1:24" ht="15" customHeight="1" x14ac:dyDescent="0.25">
      <c r="C74" s="28"/>
      <c r="D74" s="28"/>
      <c r="E74" s="28"/>
      <c r="F74" s="28"/>
      <c r="G74" s="28"/>
      <c r="H74" s="28"/>
      <c r="I74" s="28"/>
      <c r="K74" s="126"/>
      <c r="L74" s="113" t="s">
        <v>9</v>
      </c>
      <c r="M74" s="114" t="s">
        <v>261</v>
      </c>
      <c r="N74" s="114"/>
      <c r="O74" s="114"/>
      <c r="P74" s="114"/>
      <c r="Q74" s="117"/>
    </row>
    <row r="75" spans="1:24" ht="15" customHeight="1" x14ac:dyDescent="0.25">
      <c r="A75" s="29" t="s">
        <v>453</v>
      </c>
      <c r="B75" s="4" t="s">
        <v>454</v>
      </c>
      <c r="C75" s="28"/>
      <c r="D75" s="28"/>
      <c r="E75" s="28"/>
      <c r="F75" s="28"/>
      <c r="G75" s="28"/>
      <c r="H75" s="28"/>
      <c r="I75" s="28"/>
      <c r="K75" s="118"/>
      <c r="L75" s="1" t="s">
        <v>9</v>
      </c>
      <c r="M75" t="s">
        <v>262</v>
      </c>
      <c r="Q75" s="119"/>
    </row>
    <row r="76" spans="1:24" ht="15" customHeight="1" x14ac:dyDescent="0.25">
      <c r="A76" s="1" t="str">
        <f>IF(B76&lt;&gt;"","•","")</f>
        <v>•</v>
      </c>
      <c r="B76" t="s">
        <v>455</v>
      </c>
      <c r="C76" s="28"/>
      <c r="D76" s="28"/>
      <c r="E76" s="28"/>
      <c r="F76" s="28"/>
      <c r="G76" s="28"/>
      <c r="H76" s="28"/>
      <c r="I76" s="28"/>
      <c r="K76" s="121"/>
      <c r="L76" s="1" t="s">
        <v>9</v>
      </c>
      <c r="M76" t="s">
        <v>192</v>
      </c>
      <c r="Q76" s="119"/>
    </row>
    <row r="77" spans="1:24" ht="15" customHeight="1" x14ac:dyDescent="0.25">
      <c r="A77" s="1" t="s">
        <v>9</v>
      </c>
      <c r="B77" t="s">
        <v>456</v>
      </c>
      <c r="C77" s="28"/>
      <c r="D77" s="28"/>
      <c r="E77" s="28"/>
      <c r="F77" s="28"/>
      <c r="G77" s="28"/>
      <c r="H77" s="28"/>
      <c r="I77" s="28"/>
      <c r="K77" s="118"/>
      <c r="L77" s="1" t="s">
        <v>9</v>
      </c>
      <c r="M77" t="s">
        <v>193</v>
      </c>
      <c r="N77" s="23"/>
      <c r="Q77" s="119"/>
    </row>
    <row r="78" spans="1:24" s="7" customFormat="1" ht="19.899999999999999" customHeight="1" x14ac:dyDescent="0.25">
      <c r="A78" s="1" t="str">
        <f>IF(B78&lt;&gt;"","•","")</f>
        <v>•</v>
      </c>
      <c r="B78" t="s">
        <v>457</v>
      </c>
      <c r="C78" s="68"/>
      <c r="D78" s="68"/>
      <c r="E78" s="68"/>
      <c r="F78" s="68"/>
      <c r="G78" s="68"/>
      <c r="H78" s="68"/>
      <c r="I78" s="65"/>
      <c r="O78" s="12"/>
      <c r="P78" s="12"/>
    </row>
    <row r="79" spans="1:24" ht="15" customHeight="1" x14ac:dyDescent="0.25">
      <c r="A79" s="1" t="s">
        <v>9</v>
      </c>
      <c r="B79" t="s">
        <v>458</v>
      </c>
      <c r="G79" s="1"/>
      <c r="I79" s="1"/>
      <c r="P79" s="1"/>
    </row>
    <row r="80" spans="1:24" ht="15" customHeight="1" x14ac:dyDescent="0.25">
      <c r="A80" s="1" t="s">
        <v>9</v>
      </c>
      <c r="B80" t="s">
        <v>459</v>
      </c>
      <c r="C80" s="28"/>
      <c r="D80" s="28"/>
      <c r="E80" s="28"/>
      <c r="F80" s="28"/>
      <c r="I80" s="1"/>
      <c r="O80" s="4"/>
      <c r="P80" s="4"/>
    </row>
    <row r="81" spans="1:22" ht="15" customHeight="1" x14ac:dyDescent="0.25">
      <c r="A81" s="1" t="s">
        <v>9</v>
      </c>
      <c r="B81" t="s">
        <v>260</v>
      </c>
      <c r="C81" s="4"/>
      <c r="D81" s="4"/>
      <c r="E81" s="4"/>
      <c r="F81" s="4"/>
      <c r="G81" s="4"/>
      <c r="H81" s="4"/>
      <c r="I81" s="1"/>
      <c r="O81" s="7"/>
      <c r="P81" s="7"/>
    </row>
    <row r="82" spans="1:22" ht="15" customHeight="1" x14ac:dyDescent="0.25">
      <c r="C82" s="7"/>
      <c r="D82" s="7"/>
      <c r="E82" s="7"/>
      <c r="F82" s="7"/>
      <c r="G82" s="7"/>
      <c r="H82" s="7"/>
      <c r="I82" s="1"/>
      <c r="R82" s="1"/>
    </row>
    <row r="83" spans="1:22" ht="15" customHeight="1" x14ac:dyDescent="0.25">
      <c r="A83" s="233">
        <v>2.5</v>
      </c>
      <c r="B83" s="4" t="s">
        <v>460</v>
      </c>
      <c r="I83" s="1"/>
      <c r="O83" s="23"/>
      <c r="P83" s="23"/>
    </row>
    <row r="84" spans="1:22" ht="15" customHeight="1" x14ac:dyDescent="0.25">
      <c r="A84" s="228" t="s">
        <v>423</v>
      </c>
      <c r="B84" t="s">
        <v>461</v>
      </c>
    </row>
    <row r="85" spans="1:22" s="7" customFormat="1" x14ac:dyDescent="0.25">
      <c r="A85"/>
      <c r="B85"/>
      <c r="C85" s="68"/>
      <c r="D85" s="68"/>
      <c r="E85" s="68"/>
      <c r="F85" s="68"/>
      <c r="G85" s="68"/>
      <c r="H85" s="68"/>
      <c r="I85" s="65"/>
      <c r="K85"/>
      <c r="L85"/>
      <c r="M85"/>
      <c r="N85"/>
      <c r="O85"/>
      <c r="P85"/>
      <c r="Q85"/>
    </row>
    <row r="86" spans="1:22" ht="15" customHeight="1" x14ac:dyDescent="0.25">
      <c r="A86" s="29" t="s">
        <v>462</v>
      </c>
      <c r="B86" s="4" t="s">
        <v>463</v>
      </c>
      <c r="C86" s="6"/>
      <c r="E86" s="12"/>
      <c r="F86" s="12"/>
      <c r="G86" s="12"/>
      <c r="I86" s="29"/>
    </row>
    <row r="87" spans="1:22" ht="15" customHeight="1" x14ac:dyDescent="0.25">
      <c r="A87" s="1" t="str">
        <f>IF(B87&lt;&gt;"","•","")</f>
        <v>•</v>
      </c>
      <c r="B87" t="s">
        <v>464</v>
      </c>
      <c r="G87" s="1"/>
      <c r="I87" s="1"/>
    </row>
    <row r="88" spans="1:22" ht="15" customHeight="1" x14ac:dyDescent="0.25">
      <c r="A88" s="1" t="s">
        <v>9</v>
      </c>
      <c r="B88" t="s">
        <v>465</v>
      </c>
      <c r="C88" s="4"/>
      <c r="D88" s="4"/>
      <c r="E88" s="4"/>
      <c r="F88" s="4"/>
      <c r="G88" s="4"/>
      <c r="H88" s="4"/>
      <c r="I88" s="1"/>
    </row>
    <row r="89" spans="1:22" ht="15" customHeight="1" x14ac:dyDescent="0.25">
      <c r="A89" s="1" t="str">
        <f>IF(B89&lt;&gt;"","•","")</f>
        <v>•</v>
      </c>
      <c r="B89" t="s">
        <v>466</v>
      </c>
      <c r="D89" s="7"/>
      <c r="E89" s="7"/>
      <c r="F89" s="7"/>
      <c r="G89" s="7"/>
      <c r="H89" s="7"/>
      <c r="I89" s="1"/>
      <c r="S89" s="1"/>
    </row>
    <row r="90" spans="1:22" ht="15" customHeight="1" x14ac:dyDescent="0.25">
      <c r="I90" s="1"/>
    </row>
    <row r="91" spans="1:22" ht="15" customHeight="1" x14ac:dyDescent="0.25">
      <c r="D91" s="23"/>
      <c r="E91" s="23"/>
      <c r="F91" s="23"/>
      <c r="G91" s="23"/>
      <c r="H91" s="23"/>
      <c r="T91" s="24"/>
      <c r="U91" s="24"/>
      <c r="V91" s="24"/>
    </row>
    <row r="92" spans="1:22" ht="15" customHeight="1" x14ac:dyDescent="0.25">
      <c r="D92" s="23"/>
      <c r="E92" s="23"/>
      <c r="F92" s="23"/>
      <c r="G92" s="23"/>
      <c r="H92" s="23"/>
    </row>
    <row r="93" spans="1:22" ht="15" customHeight="1" x14ac:dyDescent="0.25">
      <c r="A93" s="233">
        <v>2.7</v>
      </c>
      <c r="B93" s="4" t="s">
        <v>467</v>
      </c>
      <c r="C93" s="7"/>
      <c r="D93" s="23"/>
      <c r="E93" s="23"/>
      <c r="F93" s="23"/>
      <c r="G93" s="23"/>
      <c r="H93" s="23"/>
    </row>
    <row r="94" spans="1:22" ht="15" customHeight="1" x14ac:dyDescent="0.25">
      <c r="A94" s="228" t="s">
        <v>423</v>
      </c>
      <c r="B94" t="s">
        <v>468</v>
      </c>
      <c r="D94" s="23"/>
      <c r="E94" s="23"/>
      <c r="F94" s="23"/>
      <c r="G94" s="23"/>
      <c r="H94" s="23"/>
    </row>
    <row r="95" spans="1:22" s="230" customFormat="1" ht="15" customHeight="1" x14ac:dyDescent="0.25">
      <c r="A95" s="228" t="s">
        <v>423</v>
      </c>
      <c r="B95" t="s">
        <v>469</v>
      </c>
      <c r="C95" s="7"/>
      <c r="D95" s="232"/>
      <c r="E95" s="232"/>
      <c r="F95" s="232"/>
      <c r="G95" s="232"/>
      <c r="H95" s="232"/>
    </row>
    <row r="96" spans="1:22" s="230" customFormat="1" ht="15" customHeight="1" x14ac:dyDescent="0.25">
      <c r="A96" s="228" t="s">
        <v>423</v>
      </c>
      <c r="B96" t="s">
        <v>470</v>
      </c>
      <c r="C96" s="7"/>
      <c r="D96" s="232"/>
      <c r="E96" s="232"/>
      <c r="F96" s="232"/>
      <c r="G96" s="232"/>
      <c r="H96" s="232"/>
    </row>
    <row r="97" spans="1:8" s="230" customFormat="1" ht="15" customHeight="1" x14ac:dyDescent="0.25">
      <c r="A97" s="228"/>
      <c r="B97"/>
      <c r="C97" s="7"/>
      <c r="D97" s="232"/>
      <c r="E97" s="232"/>
      <c r="F97" s="232"/>
      <c r="G97" s="232"/>
      <c r="H97" s="232"/>
    </row>
    <row r="98" spans="1:8" s="230" customFormat="1" ht="15" customHeight="1" x14ac:dyDescent="0.25">
      <c r="A98" s="233">
        <v>2.8</v>
      </c>
      <c r="B98" s="4" t="s">
        <v>471</v>
      </c>
      <c r="C98" s="7"/>
      <c r="D98" s="232"/>
      <c r="E98" s="232"/>
      <c r="F98" s="232"/>
      <c r="G98" s="232"/>
      <c r="H98" s="232"/>
    </row>
    <row r="99" spans="1:8" s="230" customFormat="1" ht="15" customHeight="1" x14ac:dyDescent="0.25">
      <c r="A99" s="228" t="s">
        <v>423</v>
      </c>
      <c r="B99" t="s">
        <v>472</v>
      </c>
      <c r="C99" s="231"/>
      <c r="D99" s="232"/>
      <c r="E99" s="232"/>
      <c r="F99" s="232"/>
      <c r="G99" s="232"/>
      <c r="H99" s="232"/>
    </row>
    <row r="100" spans="1:8" s="230" customFormat="1" ht="15" customHeight="1" x14ac:dyDescent="0.25">
      <c r="A100" s="234"/>
      <c r="B100"/>
      <c r="C100" s="231"/>
      <c r="D100" s="232"/>
      <c r="E100" s="232"/>
      <c r="F100" s="232"/>
      <c r="G100" s="232"/>
      <c r="H100" s="232"/>
    </row>
    <row r="101" spans="1:8" s="230" customFormat="1" ht="15" customHeight="1" x14ac:dyDescent="0.25">
      <c r="A101" s="233">
        <v>2.9</v>
      </c>
      <c r="B101" s="4" t="s">
        <v>28</v>
      </c>
      <c r="C101" s="231"/>
      <c r="D101" s="232"/>
      <c r="E101" s="232"/>
      <c r="F101" s="232"/>
      <c r="G101" s="232"/>
      <c r="H101" s="232"/>
    </row>
    <row r="102" spans="1:8" s="230" customFormat="1" ht="15" customHeight="1" x14ac:dyDescent="0.25">
      <c r="A102" s="228" t="s">
        <v>423</v>
      </c>
      <c r="B102" t="s">
        <v>473</v>
      </c>
      <c r="C102" s="231"/>
      <c r="D102" s="232"/>
      <c r="E102" s="232"/>
      <c r="F102" s="232"/>
      <c r="G102" s="232"/>
      <c r="H102" s="232"/>
    </row>
    <row r="103" spans="1:8" s="230" customFormat="1" ht="15" customHeight="1" x14ac:dyDescent="0.25">
      <c r="A103" s="228" t="s">
        <v>423</v>
      </c>
      <c r="B103" t="s">
        <v>474</v>
      </c>
      <c r="C103" s="231"/>
      <c r="D103" s="232"/>
      <c r="E103" s="232"/>
      <c r="F103" s="232"/>
      <c r="G103" s="232"/>
      <c r="H103" s="232"/>
    </row>
    <row r="104" spans="1:8" s="230" customFormat="1" ht="15" customHeight="1" x14ac:dyDescent="0.25">
      <c r="A104" s="1" t="str">
        <f t="shared" ref="A104" si="4">IF(B104&lt;&gt;"","•","")</f>
        <v/>
      </c>
      <c r="B104"/>
      <c r="C104" s="231"/>
      <c r="D104" s="232"/>
      <c r="E104" s="232"/>
      <c r="F104" s="232"/>
      <c r="G104" s="232"/>
      <c r="H104" s="232"/>
    </row>
    <row r="105" spans="1:8" s="230" customFormat="1" ht="15" customHeight="1" x14ac:dyDescent="0.25">
      <c r="A105" s="67"/>
      <c r="B105" s="66"/>
      <c r="C105" s="231"/>
      <c r="D105" s="232"/>
      <c r="E105" s="232"/>
      <c r="F105" s="232"/>
      <c r="G105" s="232"/>
      <c r="H105" s="232"/>
    </row>
    <row r="106" spans="1:8" s="230" customFormat="1" ht="15" customHeight="1" x14ac:dyDescent="0.25">
      <c r="A106" s="29" t="s">
        <v>475</v>
      </c>
      <c r="B106" s="4" t="s">
        <v>422</v>
      </c>
      <c r="C106" s="231"/>
      <c r="D106" s="232"/>
      <c r="E106" s="232"/>
      <c r="F106" s="232"/>
      <c r="G106" s="232"/>
      <c r="H106" s="232"/>
    </row>
    <row r="107" spans="1:8" s="230" customFormat="1" ht="15" customHeight="1" x14ac:dyDescent="0.25">
      <c r="A107" s="228" t="s">
        <v>423</v>
      </c>
      <c r="B107" t="s">
        <v>424</v>
      </c>
      <c r="C107" s="231"/>
      <c r="D107" s="232"/>
      <c r="E107" s="232"/>
      <c r="F107" s="232"/>
      <c r="G107" s="232"/>
      <c r="H107" s="232"/>
    </row>
    <row r="108" spans="1:8" s="230" customFormat="1" ht="15" customHeight="1" x14ac:dyDescent="0.25">
      <c r="A108" s="228" t="s">
        <v>423</v>
      </c>
      <c r="B108" t="s">
        <v>425</v>
      </c>
      <c r="C108" s="231"/>
      <c r="D108" s="232"/>
      <c r="E108" s="232"/>
      <c r="F108" s="232"/>
      <c r="G108" s="232"/>
      <c r="H108" s="232"/>
    </row>
    <row r="109" spans="1:8" s="230" customFormat="1" ht="15" customHeight="1" x14ac:dyDescent="0.25">
      <c r="A109" s="228" t="s">
        <v>423</v>
      </c>
      <c r="B109" t="s">
        <v>426</v>
      </c>
      <c r="C109" s="231"/>
      <c r="D109" s="232"/>
      <c r="E109" s="232"/>
      <c r="F109" s="232"/>
      <c r="G109" s="232"/>
      <c r="H109" s="232"/>
    </row>
    <row r="110" spans="1:8" s="230" customFormat="1" ht="15" customHeight="1" x14ac:dyDescent="0.25">
      <c r="A110" s="228" t="s">
        <v>423</v>
      </c>
      <c r="B110" t="s">
        <v>427</v>
      </c>
      <c r="C110" s="231"/>
      <c r="D110" s="232"/>
      <c r="E110" s="232"/>
      <c r="F110" s="232"/>
      <c r="G110" s="232"/>
      <c r="H110" s="232"/>
    </row>
    <row r="111" spans="1:8" s="230" customFormat="1" ht="15" customHeight="1" x14ac:dyDescent="0.25">
      <c r="A111" s="228" t="s">
        <v>423</v>
      </c>
      <c r="B111" t="s">
        <v>428</v>
      </c>
      <c r="C111" s="231"/>
      <c r="D111" s="232"/>
      <c r="E111" s="232"/>
      <c r="F111" s="232"/>
      <c r="G111" s="232"/>
      <c r="H111" s="232"/>
    </row>
    <row r="112" spans="1:8" s="230" customFormat="1" ht="15" customHeight="1" x14ac:dyDescent="0.25">
      <c r="A112" s="1" t="str">
        <f t="shared" ref="A112" si="5">IF(B112&lt;&gt;"","•","")</f>
        <v>•</v>
      </c>
      <c r="B112" t="s">
        <v>260</v>
      </c>
      <c r="C112" s="231"/>
      <c r="D112" s="232"/>
      <c r="E112" s="232"/>
      <c r="F112" s="232"/>
      <c r="G112" s="232"/>
      <c r="H112" s="232"/>
    </row>
    <row r="113" spans="1:17" s="230" customFormat="1" ht="15" customHeight="1" x14ac:dyDescent="0.25">
      <c r="A113" s="1"/>
      <c r="B113"/>
      <c r="C113" s="231"/>
      <c r="D113" s="232"/>
      <c r="E113" s="232"/>
      <c r="F113" s="232"/>
      <c r="G113" s="232"/>
      <c r="H113" s="232"/>
    </row>
    <row r="114" spans="1:17" s="230" customFormat="1" ht="15" customHeight="1" x14ac:dyDescent="0.25">
      <c r="A114" s="29" t="s">
        <v>476</v>
      </c>
      <c r="B114" s="4" t="s">
        <v>429</v>
      </c>
      <c r="C114" s="231"/>
      <c r="D114" s="232"/>
      <c r="E114" s="232"/>
      <c r="F114" s="232"/>
      <c r="G114" s="232"/>
      <c r="H114" s="232"/>
    </row>
    <row r="115" spans="1:17" s="230" customFormat="1" ht="15" customHeight="1" x14ac:dyDescent="0.25">
      <c r="A115" s="228" t="s">
        <v>423</v>
      </c>
      <c r="B115" t="s">
        <v>430</v>
      </c>
      <c r="C115" s="231"/>
      <c r="D115" s="232"/>
      <c r="E115" s="232"/>
      <c r="F115" s="232"/>
      <c r="G115" s="232"/>
      <c r="H115" s="232"/>
    </row>
    <row r="116" spans="1:17" s="230" customFormat="1" ht="15" customHeight="1" x14ac:dyDescent="0.25">
      <c r="A116" s="228" t="s">
        <v>423</v>
      </c>
      <c r="B116" t="s">
        <v>431</v>
      </c>
      <c r="C116" s="231"/>
      <c r="D116" s="232"/>
      <c r="E116" s="232"/>
      <c r="F116" s="232"/>
      <c r="G116" s="232"/>
      <c r="H116" s="232"/>
    </row>
    <row r="117" spans="1:17" s="230" customFormat="1" ht="15" customHeight="1" x14ac:dyDescent="0.25">
      <c r="A117" s="228" t="s">
        <v>423</v>
      </c>
      <c r="B117" t="s">
        <v>432</v>
      </c>
      <c r="C117" s="231"/>
      <c r="D117" s="232"/>
      <c r="E117" s="232"/>
      <c r="F117" s="232"/>
      <c r="G117" s="232"/>
      <c r="H117" s="232"/>
    </row>
    <row r="118" spans="1:17" s="230" customFormat="1" ht="15" customHeight="1" x14ac:dyDescent="0.25">
      <c r="A118" s="1"/>
      <c r="B118"/>
      <c r="C118" s="231"/>
      <c r="D118" s="232"/>
      <c r="E118" s="232"/>
      <c r="F118" s="232"/>
      <c r="G118" s="232"/>
      <c r="H118" s="232"/>
    </row>
    <row r="119" spans="1:17" ht="15" customHeight="1" x14ac:dyDescent="0.25">
      <c r="A119" s="29" t="s">
        <v>477</v>
      </c>
      <c r="B119" s="4" t="s">
        <v>28</v>
      </c>
      <c r="C119" s="231"/>
      <c r="D119" s="23"/>
      <c r="E119" s="23"/>
      <c r="F119" s="23"/>
      <c r="G119" s="23"/>
      <c r="H119" s="23"/>
    </row>
    <row r="120" spans="1:17" s="230" customFormat="1" ht="15" customHeight="1" x14ac:dyDescent="0.25">
      <c r="A120" s="228" t="s">
        <v>423</v>
      </c>
      <c r="B120" t="s">
        <v>433</v>
      </c>
      <c r="C120" s="231"/>
      <c r="D120" s="232"/>
      <c r="E120" s="232"/>
      <c r="F120" s="232"/>
      <c r="G120" s="232"/>
      <c r="H120" s="232"/>
    </row>
    <row r="121" spans="1:17" s="230" customFormat="1" ht="15" customHeight="1" x14ac:dyDescent="0.25">
      <c r="A121" s="228" t="s">
        <v>423</v>
      </c>
      <c r="B121" t="s">
        <v>434</v>
      </c>
      <c r="C121" s="231"/>
      <c r="D121" s="232"/>
      <c r="E121" s="232"/>
      <c r="F121" s="232"/>
      <c r="G121" s="232"/>
      <c r="H121" s="232"/>
    </row>
    <row r="122" spans="1:17" ht="15" customHeight="1" x14ac:dyDescent="0.25">
      <c r="A122" s="1" t="str">
        <f t="shared" ref="A122" si="6">IF(B122&lt;&gt;"","•","")</f>
        <v/>
      </c>
      <c r="C122" s="7"/>
      <c r="D122" s="23"/>
      <c r="E122" s="23"/>
      <c r="F122" s="23"/>
      <c r="G122" s="23"/>
      <c r="H122" s="23"/>
    </row>
    <row r="123" spans="1:17" ht="15" customHeight="1" x14ac:dyDescent="0.25">
      <c r="A123" s="1"/>
      <c r="B123" s="7"/>
      <c r="C123" s="7"/>
      <c r="D123" s="23"/>
      <c r="E123" s="23"/>
      <c r="F123" s="23"/>
      <c r="G123" s="23"/>
      <c r="H123" s="23"/>
    </row>
    <row r="124" spans="1:17" s="7" customFormat="1" ht="19.899999999999999" customHeight="1" x14ac:dyDescent="0.25">
      <c r="A124" s="67" t="s">
        <v>451</v>
      </c>
      <c r="B124" s="66" t="s">
        <v>252</v>
      </c>
      <c r="D124" s="23"/>
      <c r="E124" s="23"/>
      <c r="F124" s="23"/>
      <c r="G124" s="23"/>
      <c r="H124" s="23"/>
      <c r="I124" s="65"/>
      <c r="K124"/>
      <c r="L124"/>
      <c r="M124"/>
      <c r="N124"/>
      <c r="O124"/>
      <c r="P124"/>
      <c r="Q124"/>
    </row>
    <row r="125" spans="1:17" s="7" customFormat="1" ht="15" customHeight="1" x14ac:dyDescent="0.25">
      <c r="A125" s="105">
        <v>3.1</v>
      </c>
      <c r="B125" s="66" t="s">
        <v>277</v>
      </c>
      <c r="D125" s="23"/>
      <c r="E125" s="23"/>
      <c r="F125" s="23"/>
      <c r="G125" s="23"/>
      <c r="H125" s="23"/>
      <c r="I125" s="65"/>
      <c r="K125" s="66"/>
      <c r="M125" s="23"/>
      <c r="N125" s="23"/>
      <c r="O125" s="23"/>
      <c r="P125" s="23"/>
    </row>
    <row r="126" spans="1:17" s="7" customFormat="1" ht="15" customHeight="1" x14ac:dyDescent="0.25">
      <c r="A126" s="67"/>
      <c r="B126" s="291" t="s">
        <v>321</v>
      </c>
      <c r="C126" s="291"/>
      <c r="D126" s="291"/>
      <c r="E126" s="291"/>
      <c r="F126" s="291"/>
      <c r="G126" s="291"/>
      <c r="H126" s="291"/>
      <c r="I126" s="291"/>
      <c r="K126" s="66"/>
      <c r="M126" s="23"/>
      <c r="N126" s="23"/>
      <c r="O126" s="23"/>
      <c r="P126" s="23"/>
    </row>
    <row r="127" spans="1:17" s="7" customFormat="1" ht="15" customHeight="1" x14ac:dyDescent="0.25">
      <c r="A127" s="67"/>
      <c r="B127" s="291"/>
      <c r="C127" s="291"/>
      <c r="D127" s="291"/>
      <c r="E127" s="291"/>
      <c r="F127" s="291"/>
      <c r="G127" s="291"/>
      <c r="H127" s="291"/>
      <c r="I127" s="291"/>
      <c r="K127" s="66"/>
      <c r="M127" s="23"/>
      <c r="N127" s="23"/>
      <c r="O127" s="23"/>
      <c r="P127" s="23"/>
    </row>
    <row r="128" spans="1:17" s="7" customFormat="1" ht="15" customHeight="1" x14ac:dyDescent="0.25">
      <c r="A128" s="67"/>
      <c r="B128" s="291"/>
      <c r="C128" s="291"/>
      <c r="D128" s="291"/>
      <c r="E128" s="291"/>
      <c r="F128" s="291"/>
      <c r="G128" s="291"/>
      <c r="H128" s="291"/>
      <c r="I128" s="291"/>
      <c r="K128" s="66"/>
      <c r="M128" s="23"/>
      <c r="N128" s="23"/>
      <c r="O128" s="23"/>
      <c r="P128" s="23"/>
    </row>
    <row r="129" spans="1:25" s="7" customFormat="1" ht="15" customHeight="1" x14ac:dyDescent="0.25">
      <c r="A129" s="67"/>
      <c r="B129" s="291"/>
      <c r="C129" s="291"/>
      <c r="D129" s="291"/>
      <c r="E129" s="291"/>
      <c r="F129" s="291"/>
      <c r="G129" s="291"/>
      <c r="H129" s="291"/>
      <c r="I129" s="291"/>
      <c r="K129" s="66"/>
      <c r="M129" s="23"/>
      <c r="N129" s="23"/>
      <c r="O129" s="23"/>
      <c r="P129" s="23"/>
    </row>
    <row r="130" spans="1:25" s="7" customFormat="1" ht="15" customHeight="1" x14ac:dyDescent="0.25">
      <c r="A130" s="67"/>
      <c r="B130" s="66"/>
      <c r="D130" s="23"/>
      <c r="E130" s="23"/>
      <c r="F130" s="23"/>
      <c r="G130" s="23"/>
      <c r="H130" s="23"/>
      <c r="I130" s="65"/>
      <c r="K130" s="66"/>
      <c r="M130" s="23"/>
      <c r="N130" s="23"/>
      <c r="O130" s="23"/>
      <c r="P130" s="23"/>
    </row>
    <row r="131" spans="1:25" s="7" customFormat="1" ht="15" customHeight="1" x14ac:dyDescent="0.25">
      <c r="A131" s="66">
        <v>3.2</v>
      </c>
      <c r="B131" s="66" t="s">
        <v>282</v>
      </c>
      <c r="D131" s="23"/>
      <c r="E131" s="23"/>
      <c r="F131" s="23"/>
      <c r="G131" s="23"/>
      <c r="H131" s="23"/>
      <c r="I131" s="65"/>
      <c r="K131" s="66"/>
      <c r="M131" s="23"/>
      <c r="N131" s="23"/>
      <c r="O131" s="23"/>
      <c r="P131" s="23"/>
    </row>
    <row r="132" spans="1:25" s="7" customFormat="1" ht="15" customHeight="1" x14ac:dyDescent="0.25">
      <c r="A132" s="67"/>
      <c r="B132" s="291" t="s">
        <v>272</v>
      </c>
      <c r="C132" s="291"/>
      <c r="D132" s="291"/>
      <c r="E132" s="291"/>
      <c r="F132" s="291"/>
      <c r="G132" s="291"/>
      <c r="H132" s="291"/>
      <c r="I132" s="291"/>
      <c r="K132" s="66"/>
      <c r="M132" s="23"/>
      <c r="N132" s="23"/>
      <c r="O132" s="23"/>
      <c r="P132" s="23"/>
    </row>
    <row r="133" spans="1:25" s="7" customFormat="1" ht="15" customHeight="1" x14ac:dyDescent="0.25">
      <c r="A133" s="67"/>
      <c r="B133" s="291"/>
      <c r="C133" s="291"/>
      <c r="D133" s="291"/>
      <c r="E133" s="291"/>
      <c r="F133" s="291"/>
      <c r="G133" s="291"/>
      <c r="H133" s="291"/>
      <c r="I133" s="291"/>
      <c r="K133" s="66" t="s">
        <v>265</v>
      </c>
      <c r="M133" s="23"/>
      <c r="N133" s="23"/>
      <c r="O133" s="23"/>
      <c r="P133" s="23"/>
      <c r="Q133" s="66" t="s">
        <v>266</v>
      </c>
    </row>
    <row r="134" spans="1:25" s="7" customFormat="1" ht="15" customHeight="1" x14ac:dyDescent="0.25">
      <c r="A134" s="15" t="s">
        <v>9</v>
      </c>
      <c r="B134" s="10" t="s">
        <v>263</v>
      </c>
      <c r="D134" s="23"/>
      <c r="E134" s="23"/>
      <c r="F134" s="23"/>
      <c r="G134" s="23"/>
      <c r="H134" s="23"/>
      <c r="I134" s="65"/>
      <c r="K134" s="7" t="s">
        <v>263</v>
      </c>
      <c r="M134" s="23"/>
      <c r="N134" s="23"/>
      <c r="O134" s="23"/>
      <c r="P134" s="23"/>
      <c r="Q134" s="108" t="s">
        <v>267</v>
      </c>
    </row>
    <row r="135" spans="1:25" s="7" customFormat="1" ht="15" customHeight="1" x14ac:dyDescent="0.25">
      <c r="A135" s="15" t="s">
        <v>9</v>
      </c>
      <c r="B135" s="10" t="s">
        <v>322</v>
      </c>
      <c r="D135" s="23"/>
      <c r="E135" s="23"/>
      <c r="F135" s="23"/>
      <c r="G135" s="23"/>
      <c r="H135" s="23"/>
      <c r="I135" s="65"/>
      <c r="K135" s="106" t="s">
        <v>264</v>
      </c>
      <c r="M135" s="23"/>
      <c r="N135" s="23"/>
      <c r="O135" s="23"/>
      <c r="P135" s="23"/>
      <c r="Q135" s="108" t="s">
        <v>273</v>
      </c>
    </row>
    <row r="136" spans="1:25" s="7" customFormat="1" ht="15" customHeight="1" outlineLevel="1" x14ac:dyDescent="0.25">
      <c r="A136" s="15" t="s">
        <v>9</v>
      </c>
      <c r="B136" s="10" t="s">
        <v>323</v>
      </c>
      <c r="D136" s="23"/>
      <c r="E136" s="23"/>
      <c r="F136" s="23"/>
      <c r="G136" s="23"/>
      <c r="H136" s="23"/>
      <c r="I136" s="65"/>
      <c r="K136" s="106" t="s">
        <v>269</v>
      </c>
      <c r="M136" s="23"/>
      <c r="N136" s="23"/>
      <c r="O136" s="23"/>
      <c r="P136" s="23"/>
      <c r="Q136" s="108" t="s">
        <v>268</v>
      </c>
    </row>
    <row r="137" spans="1:25" s="7" customFormat="1" ht="15" customHeight="1" outlineLevel="1" x14ac:dyDescent="0.25">
      <c r="A137" s="15"/>
      <c r="B137" s="10"/>
      <c r="D137" s="23"/>
      <c r="E137" s="23"/>
      <c r="F137" s="23"/>
      <c r="G137" s="23"/>
      <c r="H137" s="23"/>
      <c r="I137" s="65"/>
      <c r="K137" s="106"/>
      <c r="M137" s="23"/>
      <c r="N137" s="23"/>
      <c r="O137" s="23"/>
      <c r="P137" s="23"/>
      <c r="Q137" s="108"/>
    </row>
    <row r="138" spans="1:25" s="7" customFormat="1" ht="15" customHeight="1" outlineLevel="1" x14ac:dyDescent="0.25">
      <c r="A138" s="15"/>
      <c r="B138" s="10"/>
      <c r="D138" s="23"/>
      <c r="E138" s="23"/>
      <c r="F138" s="23"/>
      <c r="G138" s="23"/>
      <c r="H138" s="23"/>
      <c r="I138" s="65"/>
      <c r="K138" s="106"/>
      <c r="M138" s="23"/>
      <c r="N138" s="23"/>
      <c r="O138" s="23"/>
      <c r="P138" s="23"/>
      <c r="Q138" s="108"/>
    </row>
    <row r="139" spans="1:25" s="7" customFormat="1" ht="15" customHeight="1" x14ac:dyDescent="0.25">
      <c r="A139" s="67"/>
      <c r="B139" s="66"/>
      <c r="D139" s="23"/>
      <c r="E139" s="23"/>
      <c r="F139" s="23"/>
      <c r="G139" s="23"/>
      <c r="H139" s="23"/>
      <c r="I139" s="65"/>
      <c r="K139" s="66"/>
      <c r="M139" s="23"/>
      <c r="N139" s="23"/>
      <c r="O139" s="23"/>
      <c r="P139" s="23"/>
    </row>
    <row r="140" spans="1:25" s="7" customFormat="1" ht="15" customHeight="1" x14ac:dyDescent="0.25">
      <c r="A140" s="66">
        <v>3.3</v>
      </c>
      <c r="B140" s="66" t="s">
        <v>283</v>
      </c>
      <c r="D140" s="23"/>
      <c r="E140" s="23"/>
      <c r="F140" s="23"/>
      <c r="G140" s="23"/>
      <c r="H140" s="23"/>
      <c r="I140" s="65"/>
      <c r="M140" s="23"/>
      <c r="N140" s="23"/>
      <c r="O140" s="23"/>
      <c r="P140" s="23"/>
    </row>
    <row r="141" spans="1:25" s="7" customFormat="1" ht="15" customHeight="1" x14ac:dyDescent="0.25">
      <c r="A141" s="66"/>
      <c r="B141" s="307" t="s">
        <v>281</v>
      </c>
      <c r="C141" s="307"/>
      <c r="D141" s="307"/>
      <c r="E141" s="307"/>
      <c r="F141" s="307"/>
      <c r="G141" s="307"/>
      <c r="H141" s="307"/>
      <c r="I141" s="307"/>
      <c r="K141" s="66" t="s">
        <v>330</v>
      </c>
      <c r="M141" s="23"/>
      <c r="N141" s="23"/>
      <c r="O141" s="23"/>
      <c r="P141" s="23"/>
      <c r="R141" s="66" t="s">
        <v>274</v>
      </c>
      <c r="X141" s="66" t="s">
        <v>349</v>
      </c>
    </row>
    <row r="142" spans="1:25" s="7" customFormat="1" ht="15" customHeight="1" x14ac:dyDescent="0.25">
      <c r="A142" s="15" t="s">
        <v>9</v>
      </c>
      <c r="B142" s="10" t="s">
        <v>329</v>
      </c>
      <c r="C142" s="10"/>
      <c r="D142" s="13"/>
      <c r="E142" s="10"/>
      <c r="F142" s="13"/>
      <c r="K142" s="137" t="s">
        <v>9</v>
      </c>
      <c r="L142" s="10" t="s">
        <v>331</v>
      </c>
      <c r="M142" s="10"/>
      <c r="N142" s="13"/>
      <c r="O142" s="10"/>
      <c r="P142" s="13"/>
      <c r="R142" s="15" t="s">
        <v>9</v>
      </c>
      <c r="S142" s="10" t="s">
        <v>329</v>
      </c>
      <c r="X142" s="15" t="s">
        <v>9</v>
      </c>
      <c r="Y142" s="7" t="s">
        <v>350</v>
      </c>
    </row>
    <row r="143" spans="1:25" s="7" customFormat="1" ht="15" customHeight="1" x14ac:dyDescent="0.25">
      <c r="A143" s="15" t="s">
        <v>9</v>
      </c>
      <c r="B143" s="10" t="s">
        <v>340</v>
      </c>
      <c r="C143" s="10"/>
      <c r="D143" s="34"/>
      <c r="E143" s="33"/>
      <c r="F143" s="34"/>
      <c r="K143" s="137" t="s">
        <v>9</v>
      </c>
      <c r="L143" s="10" t="s">
        <v>332</v>
      </c>
      <c r="M143" s="10"/>
      <c r="N143" s="34"/>
      <c r="O143" s="33"/>
      <c r="P143" s="34"/>
      <c r="R143" s="15" t="s">
        <v>9</v>
      </c>
      <c r="S143" s="10" t="s">
        <v>340</v>
      </c>
      <c r="X143" s="15" t="s">
        <v>9</v>
      </c>
      <c r="Y143" s="7" t="s">
        <v>351</v>
      </c>
    </row>
    <row r="144" spans="1:25" s="7" customFormat="1" ht="15" customHeight="1" x14ac:dyDescent="0.25">
      <c r="A144" s="15" t="s">
        <v>9</v>
      </c>
      <c r="B144" s="10" t="s">
        <v>341</v>
      </c>
      <c r="C144" s="10"/>
      <c r="D144" s="34"/>
      <c r="E144" s="33"/>
      <c r="F144" s="34"/>
      <c r="K144" s="137" t="s">
        <v>9</v>
      </c>
      <c r="L144" s="10" t="s">
        <v>333</v>
      </c>
      <c r="M144" s="10"/>
      <c r="N144" s="34"/>
      <c r="O144" s="33"/>
      <c r="P144" s="34"/>
      <c r="R144" s="15" t="s">
        <v>9</v>
      </c>
      <c r="S144" s="10" t="s">
        <v>341</v>
      </c>
      <c r="X144" s="15" t="s">
        <v>9</v>
      </c>
      <c r="Y144" s="10" t="s">
        <v>352</v>
      </c>
    </row>
    <row r="145" spans="1:25" s="7" customFormat="1" ht="15" customHeight="1" x14ac:dyDescent="0.25">
      <c r="A145" s="15" t="s">
        <v>9</v>
      </c>
      <c r="B145" s="10" t="s">
        <v>280</v>
      </c>
      <c r="C145" s="17"/>
      <c r="D145" s="10"/>
      <c r="E145" s="33"/>
      <c r="F145" s="33"/>
      <c r="K145" s="137" t="s">
        <v>9</v>
      </c>
      <c r="L145" s="10" t="s">
        <v>334</v>
      </c>
      <c r="M145" s="17"/>
      <c r="N145" s="10"/>
      <c r="O145" s="33"/>
      <c r="P145" s="33"/>
      <c r="R145" s="15" t="s">
        <v>9</v>
      </c>
      <c r="S145" s="10" t="s">
        <v>280</v>
      </c>
      <c r="X145" s="15" t="s">
        <v>9</v>
      </c>
      <c r="Y145" s="7" t="s">
        <v>353</v>
      </c>
    </row>
    <row r="146" spans="1:25" s="7" customFormat="1" ht="15" customHeight="1" x14ac:dyDescent="0.25">
      <c r="A146" s="15" t="s">
        <v>9</v>
      </c>
      <c r="B146" s="10" t="s">
        <v>342</v>
      </c>
      <c r="C146" s="17"/>
      <c r="D146" s="17"/>
      <c r="E146" s="17"/>
      <c r="F146" s="17"/>
      <c r="K146" s="137" t="s">
        <v>9</v>
      </c>
      <c r="L146" s="10" t="s">
        <v>327</v>
      </c>
      <c r="M146" s="17"/>
      <c r="N146" s="17"/>
      <c r="O146" s="17"/>
      <c r="P146" s="17"/>
      <c r="R146" s="15" t="s">
        <v>9</v>
      </c>
      <c r="S146" s="10" t="s">
        <v>342</v>
      </c>
      <c r="X146" s="15" t="s">
        <v>9</v>
      </c>
      <c r="Y146" s="7" t="s">
        <v>354</v>
      </c>
    </row>
    <row r="147" spans="1:25" s="7" customFormat="1" ht="15" customHeight="1" x14ac:dyDescent="0.25">
      <c r="A147" s="15" t="s">
        <v>9</v>
      </c>
      <c r="B147" s="10" t="s">
        <v>343</v>
      </c>
      <c r="C147"/>
      <c r="D147"/>
      <c r="E147"/>
      <c r="F147"/>
      <c r="K147" s="137" t="s">
        <v>9</v>
      </c>
      <c r="L147" s="147" t="s">
        <v>335</v>
      </c>
      <c r="O147"/>
      <c r="P147"/>
      <c r="R147" s="15" t="s">
        <v>9</v>
      </c>
      <c r="S147" s="10" t="s">
        <v>343</v>
      </c>
      <c r="X147" s="15" t="s">
        <v>9</v>
      </c>
      <c r="Y147" s="10" t="s">
        <v>355</v>
      </c>
    </row>
    <row r="148" spans="1:25" s="7" customFormat="1" ht="15" customHeight="1" x14ac:dyDescent="0.25">
      <c r="A148" s="15" t="s">
        <v>9</v>
      </c>
      <c r="B148" s="10" t="s">
        <v>344</v>
      </c>
      <c r="C148"/>
      <c r="D148"/>
      <c r="E148" s="16"/>
      <c r="F148"/>
      <c r="K148" s="137" t="s">
        <v>9</v>
      </c>
      <c r="L148" s="10" t="s">
        <v>336</v>
      </c>
      <c r="M148"/>
      <c r="N148"/>
      <c r="O148" s="16"/>
      <c r="P148"/>
      <c r="R148" s="15" t="s">
        <v>9</v>
      </c>
      <c r="S148" s="10" t="s">
        <v>344</v>
      </c>
      <c r="X148" s="15" t="s">
        <v>9</v>
      </c>
      <c r="Y148" s="7" t="s">
        <v>356</v>
      </c>
    </row>
    <row r="149" spans="1:25" s="7" customFormat="1" ht="15" customHeight="1" x14ac:dyDescent="0.25">
      <c r="A149" s="15" t="s">
        <v>9</v>
      </c>
      <c r="B149" s="10" t="s">
        <v>328</v>
      </c>
      <c r="K149" s="137" t="s">
        <v>9</v>
      </c>
      <c r="L149" s="10" t="s">
        <v>337</v>
      </c>
      <c r="M149"/>
      <c r="N149"/>
      <c r="R149" s="15" t="s">
        <v>9</v>
      </c>
      <c r="S149" s="10" t="s">
        <v>328</v>
      </c>
      <c r="X149" s="15" t="s">
        <v>9</v>
      </c>
      <c r="Y149" s="7" t="s">
        <v>357</v>
      </c>
    </row>
    <row r="150" spans="1:25" s="7" customFormat="1" ht="15" customHeight="1" x14ac:dyDescent="0.25">
      <c r="A150" s="15" t="s">
        <v>9</v>
      </c>
      <c r="B150" s="7" t="s">
        <v>345</v>
      </c>
      <c r="C150"/>
      <c r="D150"/>
      <c r="E150"/>
      <c r="F150"/>
      <c r="K150" s="137" t="s">
        <v>9</v>
      </c>
      <c r="L150" s="7" t="s">
        <v>338</v>
      </c>
      <c r="M150"/>
      <c r="N150"/>
      <c r="O150"/>
      <c r="P150"/>
      <c r="R150" s="15" t="s">
        <v>9</v>
      </c>
      <c r="S150" s="7" t="s">
        <v>345</v>
      </c>
      <c r="X150" s="15" t="s">
        <v>9</v>
      </c>
      <c r="Y150" s="7" t="s">
        <v>358</v>
      </c>
    </row>
    <row r="151" spans="1:25" s="7" customFormat="1" ht="15" customHeight="1" x14ac:dyDescent="0.25">
      <c r="A151" s="15" t="s">
        <v>9</v>
      </c>
      <c r="B151" s="7" t="s">
        <v>346</v>
      </c>
      <c r="C151"/>
      <c r="D151"/>
      <c r="E151"/>
      <c r="F151"/>
      <c r="K151" s="137" t="s">
        <v>9</v>
      </c>
      <c r="L151" s="147" t="s">
        <v>339</v>
      </c>
      <c r="R151" s="15" t="s">
        <v>9</v>
      </c>
      <c r="S151" s="7" t="s">
        <v>346</v>
      </c>
      <c r="X151" s="15" t="s">
        <v>9</v>
      </c>
      <c r="Y151" s="7" t="s">
        <v>359</v>
      </c>
    </row>
    <row r="152" spans="1:25" s="7" customFormat="1" ht="15" customHeight="1" x14ac:dyDescent="0.25">
      <c r="R152" s="15"/>
    </row>
    <row r="153" spans="1:25" ht="15" customHeight="1" x14ac:dyDescent="0.25">
      <c r="A153" s="66">
        <v>3.4</v>
      </c>
      <c r="B153" s="66" t="s">
        <v>253</v>
      </c>
    </row>
    <row r="154" spans="1:25" ht="15" customHeight="1" x14ac:dyDescent="0.25">
      <c r="A154" s="66"/>
      <c r="B154" s="304" t="s">
        <v>29</v>
      </c>
      <c r="C154" s="304"/>
      <c r="D154" s="304"/>
      <c r="E154" s="304"/>
      <c r="F154" s="304"/>
      <c r="G154" s="304"/>
      <c r="H154" s="304"/>
      <c r="I154" s="304"/>
      <c r="K154" t="s">
        <v>30</v>
      </c>
      <c r="N154" t="s">
        <v>31</v>
      </c>
      <c r="O154" t="s">
        <v>223</v>
      </c>
    </row>
    <row r="155" spans="1:25" ht="15" customHeight="1" x14ac:dyDescent="0.25">
      <c r="A155" s="66"/>
      <c r="B155" t="s">
        <v>30</v>
      </c>
      <c r="E155" s="96" t="s">
        <v>254</v>
      </c>
      <c r="K155" t="s">
        <v>224</v>
      </c>
      <c r="N155" t="s">
        <v>31</v>
      </c>
      <c r="O155" t="s">
        <v>226</v>
      </c>
    </row>
    <row r="156" spans="1:25" ht="15" customHeight="1" x14ac:dyDescent="0.25">
      <c r="B156" t="s">
        <v>33</v>
      </c>
      <c r="E156" s="7"/>
      <c r="K156" t="s">
        <v>30</v>
      </c>
      <c r="N156" t="s">
        <v>31</v>
      </c>
      <c r="O156" t="s">
        <v>225</v>
      </c>
    </row>
    <row r="157" spans="1:25" s="10" customFormat="1" ht="15" customHeight="1" x14ac:dyDescent="0.25">
      <c r="A157"/>
      <c r="B157" s="7"/>
      <c r="C157" s="7"/>
      <c r="D157" s="23"/>
      <c r="E157" s="23"/>
      <c r="F157" s="23"/>
      <c r="G157" s="23"/>
      <c r="H157" s="23"/>
      <c r="I157"/>
      <c r="Q157"/>
      <c r="R157"/>
    </row>
    <row r="158" spans="1:25" s="7" customFormat="1" ht="19.899999999999999" customHeight="1" x14ac:dyDescent="0.25">
      <c r="A158" s="67" t="s">
        <v>68</v>
      </c>
      <c r="B158" s="66" t="s">
        <v>69</v>
      </c>
      <c r="D158" s="23"/>
      <c r="E158" s="23"/>
      <c r="F158" s="23"/>
      <c r="G158" s="23"/>
      <c r="H158" s="23"/>
      <c r="I158" s="65"/>
      <c r="K158" s="66"/>
      <c r="M158" s="23"/>
      <c r="N158" s="23"/>
      <c r="O158"/>
      <c r="P158" s="23"/>
    </row>
    <row r="159" spans="1:25" s="7" customFormat="1" ht="19.899999999999999" customHeight="1" x14ac:dyDescent="0.25">
      <c r="B159" s="307" t="s">
        <v>275</v>
      </c>
      <c r="C159" s="307"/>
      <c r="D159" s="307"/>
      <c r="E159" s="307"/>
      <c r="F159" s="307"/>
      <c r="G159" s="307"/>
      <c r="H159" s="307"/>
      <c r="I159" s="307"/>
    </row>
    <row r="160" spans="1:25" ht="15" customHeight="1" x14ac:dyDescent="0.25">
      <c r="B160" s="60" t="s">
        <v>76</v>
      </c>
      <c r="C160" s="60"/>
      <c r="D160" s="305" t="s">
        <v>77</v>
      </c>
      <c r="E160" s="305"/>
      <c r="F160" s="305" t="s">
        <v>78</v>
      </c>
      <c r="G160" s="305"/>
      <c r="H160" s="13"/>
      <c r="K160" s="35"/>
      <c r="L160" s="35"/>
      <c r="M160" s="31"/>
      <c r="N160" s="32"/>
      <c r="O160" s="10"/>
      <c r="P160" s="13"/>
    </row>
    <row r="161" spans="1:20" ht="15" customHeight="1" x14ac:dyDescent="0.25">
      <c r="B161" s="60" t="s">
        <v>72</v>
      </c>
      <c r="C161" s="60"/>
      <c r="D161" s="305" t="s">
        <v>73</v>
      </c>
      <c r="E161" s="305"/>
      <c r="F161" s="306">
        <v>10000000</v>
      </c>
      <c r="G161" s="306"/>
      <c r="H161" s="34"/>
      <c r="I161" s="10"/>
      <c r="K161" s="35"/>
      <c r="L161" s="35"/>
      <c r="M161" s="31"/>
      <c r="N161" s="36"/>
      <c r="O161" s="33"/>
      <c r="P161" s="34"/>
    </row>
    <row r="162" spans="1:20" ht="15" customHeight="1" x14ac:dyDescent="0.25">
      <c r="B162" s="60" t="s">
        <v>74</v>
      </c>
      <c r="C162" s="60"/>
      <c r="D162" s="305" t="s">
        <v>75</v>
      </c>
      <c r="E162" s="305"/>
      <c r="F162" s="306">
        <v>20000000</v>
      </c>
      <c r="G162" s="306"/>
      <c r="H162" s="34"/>
      <c r="K162" s="35"/>
      <c r="L162" s="35"/>
      <c r="M162" s="31"/>
      <c r="N162" s="36"/>
      <c r="O162" s="33"/>
      <c r="P162" s="106"/>
      <c r="Q162" s="10"/>
      <c r="R162" s="13"/>
      <c r="S162" s="10"/>
      <c r="T162" s="13"/>
    </row>
    <row r="163" spans="1:20" ht="19.899999999999999" customHeight="1" x14ac:dyDescent="0.25">
      <c r="B163" s="17" t="s">
        <v>255</v>
      </c>
      <c r="C163" s="17"/>
      <c r="D163" s="17"/>
      <c r="E163" s="10"/>
      <c r="F163" s="33"/>
      <c r="G163" s="33"/>
      <c r="H163" s="34"/>
      <c r="K163" s="17"/>
      <c r="L163" s="17"/>
      <c r="M163" s="17"/>
      <c r="N163" s="10"/>
      <c r="O163" s="33"/>
      <c r="P163" s="106"/>
      <c r="Q163" s="10"/>
      <c r="R163" s="34"/>
      <c r="S163" s="33"/>
      <c r="T163" s="34"/>
    </row>
    <row r="164" spans="1:20" ht="15" customHeight="1" x14ac:dyDescent="0.25">
      <c r="B164" s="17"/>
      <c r="C164" s="17"/>
      <c r="D164" s="17"/>
      <c r="E164" s="17"/>
      <c r="F164" s="17"/>
      <c r="G164" s="17"/>
      <c r="H164" s="17"/>
      <c r="I164" s="17"/>
      <c r="K164" s="17"/>
      <c r="L164" s="17"/>
      <c r="M164" s="17"/>
      <c r="N164" s="17"/>
      <c r="O164" s="17"/>
      <c r="P164" s="106"/>
      <c r="Q164" s="10"/>
      <c r="R164" s="34"/>
      <c r="S164" s="33"/>
      <c r="T164" s="34"/>
    </row>
    <row r="165" spans="1:20" s="7" customFormat="1" ht="19.899999999999999" customHeight="1" x14ac:dyDescent="0.25">
      <c r="A165" s="67" t="s">
        <v>190</v>
      </c>
      <c r="B165" s="66" t="s">
        <v>27</v>
      </c>
      <c r="C165" s="68"/>
      <c r="I165" s="65"/>
      <c r="K165" s="66"/>
      <c r="L165" s="68"/>
      <c r="P165" s="106"/>
      <c r="Q165" s="17"/>
      <c r="R165" s="10"/>
      <c r="S165" s="33"/>
      <c r="T165" s="33"/>
    </row>
    <row r="166" spans="1:20" ht="15" customHeight="1" x14ac:dyDescent="0.25">
      <c r="A166" s="1"/>
      <c r="B166" s="291" t="s">
        <v>194</v>
      </c>
      <c r="C166" s="291"/>
      <c r="D166" s="291"/>
      <c r="E166" s="291"/>
      <c r="F166" s="291"/>
      <c r="G166" s="291"/>
      <c r="H166" s="291"/>
      <c r="I166" s="291"/>
      <c r="P166" s="106"/>
      <c r="Q166" s="17"/>
      <c r="R166" s="17"/>
      <c r="S166" s="17"/>
      <c r="T166" s="17"/>
    </row>
    <row r="167" spans="1:20" ht="15" customHeight="1" x14ac:dyDescent="0.25">
      <c r="A167" s="1"/>
      <c r="B167" s="291"/>
      <c r="C167" s="291"/>
      <c r="D167" s="291"/>
      <c r="E167" s="291"/>
      <c r="F167" s="291"/>
      <c r="G167" s="291"/>
      <c r="H167" s="291"/>
      <c r="I167" s="291"/>
      <c r="P167" s="106"/>
    </row>
    <row r="168" spans="1:20" ht="15" customHeight="1" x14ac:dyDescent="0.25">
      <c r="A168" s="1"/>
      <c r="B168" s="291"/>
      <c r="C168" s="291"/>
      <c r="D168" s="291"/>
      <c r="E168" s="291"/>
      <c r="F168" s="291"/>
      <c r="G168" s="291"/>
      <c r="H168" s="291"/>
      <c r="I168" s="291"/>
      <c r="P168" s="106"/>
      <c r="S168" s="16"/>
    </row>
    <row r="169" spans="1:20" ht="15" customHeight="1" x14ac:dyDescent="0.25">
      <c r="A169" s="1"/>
      <c r="B169" s="291"/>
      <c r="C169" s="291"/>
      <c r="D169" s="291"/>
      <c r="E169" s="291"/>
      <c r="F169" s="291"/>
      <c r="G169" s="291"/>
      <c r="H169" s="291"/>
      <c r="I169" s="291"/>
      <c r="P169" s="106"/>
      <c r="Q169" s="7"/>
      <c r="R169" s="7"/>
      <c r="S169" s="7"/>
      <c r="T169" s="7"/>
    </row>
    <row r="170" spans="1:20" ht="15" customHeight="1" x14ac:dyDescent="0.25">
      <c r="A170" s="1"/>
      <c r="B170" s="18"/>
      <c r="C170" s="18"/>
      <c r="D170" s="18"/>
      <c r="E170" s="18"/>
      <c r="F170" s="18"/>
      <c r="G170" s="18"/>
      <c r="H170" s="18"/>
      <c r="I170" s="18"/>
    </row>
    <row r="171" spans="1:20" s="7" customFormat="1" ht="19.899999999999999" customHeight="1" x14ac:dyDescent="0.25">
      <c r="A171" s="67" t="s">
        <v>79</v>
      </c>
      <c r="B171" s="66" t="s">
        <v>34</v>
      </c>
      <c r="D171" s="23"/>
      <c r="E171" s="23"/>
      <c r="F171" s="23"/>
      <c r="G171" s="23"/>
      <c r="H171" s="23"/>
      <c r="I171" s="65"/>
      <c r="K171" s="66"/>
      <c r="M171" s="23"/>
      <c r="N171" s="23"/>
      <c r="O171" s="23"/>
      <c r="P171" s="23"/>
    </row>
    <row r="172" spans="1:20" ht="15" customHeight="1" x14ac:dyDescent="0.25">
      <c r="A172" s="29" t="s">
        <v>444</v>
      </c>
      <c r="B172" s="4" t="s">
        <v>35</v>
      </c>
      <c r="C172" s="6"/>
      <c r="E172" s="12"/>
      <c r="F172" s="23"/>
      <c r="G172" s="23"/>
      <c r="H172" s="23"/>
      <c r="I172" s="29"/>
      <c r="K172" s="4"/>
      <c r="L172" s="6"/>
      <c r="N172" s="12"/>
      <c r="O172" s="23"/>
      <c r="P172" s="23"/>
    </row>
    <row r="173" spans="1:20" ht="15" customHeight="1" x14ac:dyDescent="0.25">
      <c r="B173" s="291" t="s">
        <v>36</v>
      </c>
      <c r="C173" s="291"/>
      <c r="D173" s="291"/>
      <c r="E173" s="291"/>
      <c r="F173" s="291"/>
      <c r="G173" s="291"/>
      <c r="H173" s="291"/>
      <c r="I173" s="291"/>
    </row>
    <row r="174" spans="1:20" ht="19.899999999999999" customHeight="1" x14ac:dyDescent="0.25">
      <c r="B174" s="291"/>
      <c r="C174" s="291"/>
      <c r="D174" s="291"/>
      <c r="E174" s="291"/>
      <c r="F174" s="291"/>
      <c r="G174" s="291"/>
      <c r="H174" s="291"/>
      <c r="I174" s="291"/>
    </row>
    <row r="175" spans="1:20" ht="15" customHeight="1" x14ac:dyDescent="0.25">
      <c r="B175" s="308" t="s">
        <v>144</v>
      </c>
      <c r="C175" s="309"/>
      <c r="D175" s="309"/>
      <c r="E175" s="310"/>
      <c r="F175" s="129" t="s">
        <v>146</v>
      </c>
      <c r="G175" s="129" t="s">
        <v>147</v>
      </c>
      <c r="H175" s="13"/>
      <c r="K175" s="35"/>
      <c r="L175" s="314"/>
      <c r="M175" s="314"/>
      <c r="N175" s="314"/>
      <c r="O175" s="314"/>
      <c r="P175" s="31"/>
    </row>
    <row r="176" spans="1:20" ht="15" customHeight="1" x14ac:dyDescent="0.25">
      <c r="B176" s="311" t="s">
        <v>447</v>
      </c>
      <c r="C176" s="312"/>
      <c r="D176" s="312"/>
      <c r="E176" s="313"/>
      <c r="F176" s="63">
        <v>3200</v>
      </c>
      <c r="G176" s="63">
        <f>F176*1.1</f>
        <v>3520.0000000000005</v>
      </c>
      <c r="H176" s="34"/>
      <c r="I176" s="10"/>
      <c r="K176" s="35"/>
      <c r="L176" s="314"/>
      <c r="M176" s="314"/>
      <c r="N176" s="314"/>
      <c r="O176" s="314"/>
      <c r="P176" s="43"/>
    </row>
    <row r="177" spans="1:16" ht="15" customHeight="1" outlineLevel="1" x14ac:dyDescent="0.25">
      <c r="B177" s="311" t="s">
        <v>448</v>
      </c>
      <c r="C177" s="312"/>
      <c r="D177" s="312"/>
      <c r="E177" s="313"/>
      <c r="F177" s="63">
        <v>2800</v>
      </c>
      <c r="G177" s="63">
        <f>F177*1.1</f>
        <v>3080.0000000000005</v>
      </c>
      <c r="H177" s="34"/>
      <c r="I177" s="10"/>
      <c r="K177" s="35"/>
      <c r="L177" s="32"/>
      <c r="M177" s="32"/>
      <c r="N177" s="32"/>
      <c r="O177" s="32"/>
      <c r="P177" s="43"/>
    </row>
    <row r="178" spans="1:16" ht="15" customHeight="1" outlineLevel="1" x14ac:dyDescent="0.25">
      <c r="B178" s="311" t="s">
        <v>450</v>
      </c>
      <c r="C178" s="312"/>
      <c r="D178" s="312"/>
      <c r="E178" s="313"/>
      <c r="F178" s="63">
        <v>2400</v>
      </c>
      <c r="G178" s="63">
        <f>F178*1.1</f>
        <v>2640</v>
      </c>
      <c r="H178" s="34"/>
      <c r="I178" s="10"/>
      <c r="K178" s="35"/>
      <c r="L178" s="32"/>
      <c r="M178" s="32"/>
      <c r="N178" s="32"/>
      <c r="O178" s="32"/>
      <c r="P178" s="43"/>
    </row>
    <row r="179" spans="1:16" ht="15" customHeight="1" outlineLevel="1" x14ac:dyDescent="0.25">
      <c r="B179" s="311" t="s">
        <v>449</v>
      </c>
      <c r="C179" s="312"/>
      <c r="D179" s="312"/>
      <c r="E179" s="313"/>
      <c r="F179" s="63">
        <v>2400</v>
      </c>
      <c r="G179" s="63">
        <f>F179*1.1</f>
        <v>2640</v>
      </c>
      <c r="H179" s="34"/>
      <c r="I179" s="10"/>
      <c r="K179" s="35"/>
      <c r="L179" s="32"/>
      <c r="M179" s="32"/>
      <c r="N179" s="32"/>
      <c r="O179" s="32"/>
      <c r="P179" s="43"/>
    </row>
    <row r="180" spans="1:16" outlineLevel="1" x14ac:dyDescent="0.25">
      <c r="C180" s="303" t="s">
        <v>145</v>
      </c>
      <c r="D180" s="303"/>
      <c r="E180" s="303"/>
      <c r="F180" s="130">
        <f>SUM(F176:F179)</f>
        <v>10800</v>
      </c>
      <c r="G180" s="130">
        <f>SUM(G176:G179)</f>
        <v>11880</v>
      </c>
      <c r="H180" s="34"/>
      <c r="K180" s="315"/>
      <c r="L180" s="315"/>
      <c r="M180" s="315"/>
      <c r="N180" s="315"/>
      <c r="O180" s="315"/>
      <c r="P180" s="43"/>
    </row>
    <row r="181" spans="1:16" x14ac:dyDescent="0.25">
      <c r="C181" s="136"/>
      <c r="D181" s="136"/>
      <c r="E181" s="136"/>
      <c r="F181" s="130"/>
      <c r="G181" s="130"/>
      <c r="H181" s="34"/>
      <c r="K181" s="135"/>
      <c r="L181" s="135"/>
      <c r="M181" s="135"/>
      <c r="N181" s="135"/>
      <c r="O181" s="135"/>
      <c r="P181" s="43"/>
    </row>
    <row r="182" spans="1:16" ht="15" customHeight="1" x14ac:dyDescent="0.25">
      <c r="A182" s="29" t="s">
        <v>445</v>
      </c>
      <c r="B182" s="4" t="s">
        <v>246</v>
      </c>
      <c r="C182" s="17"/>
      <c r="D182" s="17"/>
      <c r="E182" s="10"/>
      <c r="F182" s="33"/>
      <c r="G182" s="33"/>
      <c r="H182" s="34"/>
      <c r="K182" s="315"/>
      <c r="L182" s="315"/>
      <c r="M182" s="315"/>
      <c r="N182" s="315"/>
      <c r="O182" s="315"/>
      <c r="P182" s="43"/>
    </row>
    <row r="183" spans="1:16" x14ac:dyDescent="0.25">
      <c r="B183" s="291" t="s">
        <v>98</v>
      </c>
      <c r="C183" s="291"/>
      <c r="D183" s="291"/>
      <c r="E183" s="291"/>
      <c r="F183" s="291"/>
      <c r="G183" s="291"/>
      <c r="H183" s="291"/>
      <c r="I183" s="291"/>
    </row>
    <row r="184" spans="1:16" x14ac:dyDescent="0.25">
      <c r="A184" s="29"/>
      <c r="B184" s="291"/>
      <c r="C184" s="291"/>
      <c r="D184" s="291"/>
      <c r="E184" s="291"/>
      <c r="F184" s="291"/>
      <c r="G184" s="291"/>
      <c r="H184" s="291"/>
      <c r="I184" s="291"/>
    </row>
    <row r="185" spans="1:16" x14ac:dyDescent="0.25">
      <c r="A185" s="29"/>
      <c r="B185" s="291"/>
      <c r="C185" s="291"/>
      <c r="D185" s="291"/>
      <c r="E185" s="291"/>
      <c r="F185" s="291"/>
      <c r="G185" s="291"/>
      <c r="H185" s="291"/>
      <c r="I185" s="291"/>
    </row>
    <row r="186" spans="1:16" x14ac:dyDescent="0.25">
      <c r="A186" s="29"/>
      <c r="B186" t="s">
        <v>492</v>
      </c>
      <c r="D186" t="s">
        <v>31</v>
      </c>
      <c r="E186" s="38">
        <v>280</v>
      </c>
      <c r="F186" s="38" t="s">
        <v>80</v>
      </c>
      <c r="G186" s="128"/>
      <c r="H186" s="128"/>
      <c r="I186" s="128"/>
    </row>
    <row r="187" spans="1:16" ht="15" customHeight="1" x14ac:dyDescent="0.25">
      <c r="B187" t="s">
        <v>37</v>
      </c>
      <c r="D187" t="s">
        <v>31</v>
      </c>
      <c r="E187" s="38">
        <v>220</v>
      </c>
      <c r="F187" s="38" t="s">
        <v>80</v>
      </c>
      <c r="H187" s="37"/>
      <c r="N187" s="38"/>
      <c r="O187" s="38"/>
    </row>
    <row r="188" spans="1:16" x14ac:dyDescent="0.25">
      <c r="B188" t="s">
        <v>408</v>
      </c>
      <c r="D188" t="s">
        <v>31</v>
      </c>
      <c r="E188" s="38">
        <v>120</v>
      </c>
      <c r="F188" s="38" t="s">
        <v>80</v>
      </c>
      <c r="H188" s="37"/>
      <c r="N188" s="38"/>
      <c r="O188" s="38"/>
    </row>
    <row r="189" spans="1:16" x14ac:dyDescent="0.25">
      <c r="B189" t="s">
        <v>409</v>
      </c>
      <c r="D189" t="s">
        <v>31</v>
      </c>
      <c r="E189" s="38">
        <v>450</v>
      </c>
      <c r="F189" s="38" t="s">
        <v>276</v>
      </c>
      <c r="H189" s="37"/>
      <c r="N189" s="38"/>
      <c r="O189" s="38"/>
    </row>
    <row r="190" spans="1:16" x14ac:dyDescent="0.25">
      <c r="E190" s="38"/>
      <c r="F190" s="38"/>
      <c r="H190" s="37"/>
      <c r="N190" s="38"/>
      <c r="O190" s="38"/>
    </row>
    <row r="191" spans="1:16" ht="15" customHeight="1" x14ac:dyDescent="0.25">
      <c r="A191" s="29" t="s">
        <v>446</v>
      </c>
      <c r="B191" s="4" t="s">
        <v>410</v>
      </c>
      <c r="E191" s="38"/>
      <c r="F191" s="38"/>
      <c r="H191" s="37"/>
      <c r="N191" s="38"/>
      <c r="O191" s="38"/>
    </row>
    <row r="192" spans="1:16" x14ac:dyDescent="0.25">
      <c r="B192" s="10" t="s">
        <v>411</v>
      </c>
      <c r="C192" s="136"/>
      <c r="D192" s="136"/>
      <c r="E192" s="136"/>
      <c r="F192" s="130"/>
      <c r="G192" s="130"/>
      <c r="H192" s="34"/>
      <c r="P192" s="106"/>
    </row>
    <row r="193" spans="1:15" x14ac:dyDescent="0.25">
      <c r="A193" s="25"/>
      <c r="B193" s="25"/>
      <c r="C193" s="25"/>
      <c r="D193" s="25"/>
      <c r="E193" s="25"/>
      <c r="F193" s="25"/>
      <c r="G193" s="25"/>
      <c r="H193" s="25"/>
      <c r="I193" s="25"/>
    </row>
    <row r="194" spans="1:15" s="7" customFormat="1" ht="19.899999999999999" customHeight="1" x14ac:dyDescent="0.25">
      <c r="A194" s="67" t="s">
        <v>92</v>
      </c>
      <c r="B194" s="66" t="s">
        <v>93</v>
      </c>
      <c r="K194" s="66"/>
    </row>
    <row r="195" spans="1:15" x14ac:dyDescent="0.25">
      <c r="A195" s="29"/>
      <c r="B195" s="4" t="str">
        <f>"RE: " &amp; '01-Project Info'!B2</f>
        <v>RE: 71-71A QUEENSCLIFF ROAD, QUEENSCLIFF</v>
      </c>
      <c r="K195" s="4"/>
    </row>
    <row r="196" spans="1:15" x14ac:dyDescent="0.25">
      <c r="A196" s="29"/>
      <c r="B196" s="4"/>
      <c r="C196" s="1" t="s">
        <v>97</v>
      </c>
      <c r="D196" s="1"/>
      <c r="E196" s="1"/>
      <c r="F196" s="1" t="s">
        <v>37</v>
      </c>
      <c r="K196" s="4"/>
      <c r="L196" s="40"/>
      <c r="M196" s="40"/>
      <c r="N196" s="40"/>
      <c r="O196" s="40"/>
    </row>
    <row r="197" spans="1:15" x14ac:dyDescent="0.25">
      <c r="B197" s="17" t="s">
        <v>95</v>
      </c>
      <c r="F197" t="s">
        <v>4</v>
      </c>
      <c r="K197" s="27"/>
    </row>
    <row r="198" spans="1:15" x14ac:dyDescent="0.25">
      <c r="B198" s="17"/>
      <c r="K198" s="27"/>
    </row>
    <row r="199" spans="1:15" x14ac:dyDescent="0.25">
      <c r="B199" s="17" t="s">
        <v>96</v>
      </c>
      <c r="F199" t="s">
        <v>32</v>
      </c>
      <c r="K199" s="27"/>
    </row>
    <row r="200" spans="1:15" x14ac:dyDescent="0.25">
      <c r="B200" s="17"/>
      <c r="F200" t="s">
        <v>30</v>
      </c>
      <c r="K200" s="27"/>
    </row>
    <row r="201" spans="1:15" x14ac:dyDescent="0.25">
      <c r="B201" s="17"/>
      <c r="F201" t="s">
        <v>82</v>
      </c>
    </row>
    <row r="202" spans="1:15" x14ac:dyDescent="0.25">
      <c r="B202" s="17"/>
      <c r="F202" t="s">
        <v>83</v>
      </c>
    </row>
    <row r="203" spans="1:15" x14ac:dyDescent="0.25">
      <c r="B203" s="17"/>
      <c r="F203" s="4" t="s">
        <v>84</v>
      </c>
      <c r="O203" s="4"/>
    </row>
    <row r="204" spans="1:15" x14ac:dyDescent="0.25">
      <c r="B204" s="17"/>
      <c r="F204" t="s">
        <v>81</v>
      </c>
      <c r="K204" s="27"/>
    </row>
    <row r="205" spans="1:15" ht="15" customHeight="1" x14ac:dyDescent="0.25">
      <c r="B205" s="17" t="s">
        <v>94</v>
      </c>
      <c r="K205" s="27"/>
    </row>
    <row r="206" spans="1:15" ht="15" customHeight="1" x14ac:dyDescent="0.25">
      <c r="B206" s="15"/>
      <c r="K206" s="27"/>
    </row>
    <row r="207" spans="1:15" ht="15" customHeight="1" x14ac:dyDescent="0.25">
      <c r="B207" s="15"/>
      <c r="K207" s="27"/>
    </row>
    <row r="208" spans="1:15" ht="15" customHeight="1" x14ac:dyDescent="0.25">
      <c r="B208" s="15"/>
      <c r="K208" s="27"/>
    </row>
    <row r="209" spans="1:12" x14ac:dyDescent="0.25">
      <c r="B209" s="15" t="s">
        <v>63</v>
      </c>
      <c r="F209" s="317">
        <f ca="1">TODAY()</f>
        <v>45082</v>
      </c>
      <c r="G209" s="317"/>
      <c r="K209" s="27"/>
    </row>
    <row r="210" spans="1:12" ht="19.899999999999999" customHeight="1" x14ac:dyDescent="0.25">
      <c r="A210" s="67" t="s">
        <v>435</v>
      </c>
      <c r="B210" s="66" t="s">
        <v>100</v>
      </c>
      <c r="C210" s="9"/>
      <c r="I210" s="29"/>
      <c r="K210" s="4"/>
      <c r="L210" s="9"/>
    </row>
    <row r="211" spans="1:12" ht="25.15" customHeight="1" x14ac:dyDescent="0.25">
      <c r="A211" s="12">
        <v>1</v>
      </c>
      <c r="B211" s="316" t="s">
        <v>104</v>
      </c>
      <c r="C211" s="316"/>
      <c r="D211" s="316"/>
      <c r="E211" s="316"/>
      <c r="F211" s="316"/>
      <c r="G211" s="316"/>
      <c r="H211" s="316"/>
      <c r="I211" s="316"/>
    </row>
    <row r="212" spans="1:12" ht="25.15" customHeight="1" x14ac:dyDescent="0.25">
      <c r="A212" s="12">
        <v>2</v>
      </c>
      <c r="B212" s="316" t="s">
        <v>105</v>
      </c>
      <c r="C212" s="316"/>
      <c r="D212" s="316"/>
      <c r="E212" s="316"/>
      <c r="F212" s="316"/>
      <c r="G212" s="316"/>
      <c r="H212" s="316"/>
      <c r="I212" s="316"/>
    </row>
    <row r="213" spans="1:12" ht="34.9" customHeight="1" x14ac:dyDescent="0.25">
      <c r="A213" s="12">
        <v>3</v>
      </c>
      <c r="B213" s="316" t="s">
        <v>106</v>
      </c>
      <c r="C213" s="316"/>
      <c r="D213" s="316"/>
      <c r="E213" s="316"/>
      <c r="F213" s="316"/>
      <c r="G213" s="316"/>
      <c r="H213" s="316"/>
      <c r="I213" s="316"/>
    </row>
    <row r="214" spans="1:12" ht="45" customHeight="1" x14ac:dyDescent="0.25">
      <c r="A214" s="12">
        <v>4</v>
      </c>
      <c r="B214" s="316" t="s">
        <v>107</v>
      </c>
      <c r="C214" s="316"/>
      <c r="D214" s="316"/>
      <c r="E214" s="316"/>
      <c r="F214" s="316"/>
      <c r="G214" s="316"/>
      <c r="H214" s="316"/>
      <c r="I214" s="316"/>
    </row>
    <row r="215" spans="1:12" ht="12" customHeight="1" x14ac:dyDescent="0.25">
      <c r="A215" s="12">
        <v>5</v>
      </c>
      <c r="B215" s="316" t="s">
        <v>108</v>
      </c>
      <c r="C215" s="316"/>
      <c r="D215" s="316"/>
      <c r="E215" s="316"/>
      <c r="F215" s="316"/>
      <c r="G215" s="316"/>
      <c r="H215" s="316"/>
      <c r="I215" s="316"/>
    </row>
    <row r="216" spans="1:12" ht="25.15" customHeight="1" x14ac:dyDescent="0.25">
      <c r="A216" s="12"/>
      <c r="B216" s="316" t="s">
        <v>109</v>
      </c>
      <c r="C216" s="316"/>
      <c r="D216" s="316"/>
      <c r="E216" s="316"/>
      <c r="F216" s="316"/>
      <c r="G216" s="316"/>
      <c r="H216" s="316"/>
      <c r="I216" s="316"/>
    </row>
    <row r="217" spans="1:12" ht="34.9" customHeight="1" x14ac:dyDescent="0.25">
      <c r="A217" s="12"/>
      <c r="B217" s="316" t="s">
        <v>110</v>
      </c>
      <c r="C217" s="316"/>
      <c r="D217" s="316"/>
      <c r="E217" s="316"/>
      <c r="F217" s="316"/>
      <c r="G217" s="316"/>
      <c r="H217" s="316"/>
      <c r="I217" s="316"/>
    </row>
    <row r="218" spans="1:12" ht="25.15" customHeight="1" x14ac:dyDescent="0.25">
      <c r="A218" s="12"/>
      <c r="B218" s="316" t="s">
        <v>111</v>
      </c>
      <c r="C218" s="316"/>
      <c r="D218" s="316"/>
      <c r="E218" s="316"/>
      <c r="F218" s="316"/>
      <c r="G218" s="316"/>
      <c r="H218" s="316"/>
      <c r="I218" s="316"/>
    </row>
    <row r="219" spans="1:12" ht="25.15" customHeight="1" x14ac:dyDescent="0.25">
      <c r="A219" s="12">
        <v>6</v>
      </c>
      <c r="B219" s="316" t="s">
        <v>112</v>
      </c>
      <c r="C219" s="316"/>
      <c r="D219" s="316"/>
      <c r="E219" s="316"/>
      <c r="F219" s="316"/>
      <c r="G219" s="316"/>
      <c r="H219" s="316"/>
      <c r="I219" s="316"/>
    </row>
    <row r="220" spans="1:12" ht="12" customHeight="1" x14ac:dyDescent="0.25">
      <c r="A220" s="12"/>
      <c r="B220" s="316" t="s">
        <v>113</v>
      </c>
      <c r="C220" s="316"/>
      <c r="D220" s="316"/>
      <c r="E220" s="316"/>
      <c r="F220" s="316"/>
      <c r="G220" s="316"/>
      <c r="H220" s="316"/>
      <c r="I220" s="316"/>
    </row>
    <row r="221" spans="1:12" ht="12" customHeight="1" x14ac:dyDescent="0.25">
      <c r="A221" s="12"/>
      <c r="B221" s="316" t="s">
        <v>114</v>
      </c>
      <c r="C221" s="316"/>
      <c r="D221" s="316"/>
      <c r="E221" s="316"/>
      <c r="F221" s="316"/>
      <c r="G221" s="316"/>
      <c r="H221" s="316"/>
      <c r="I221" s="316"/>
    </row>
    <row r="222" spans="1:12" ht="34.9" customHeight="1" x14ac:dyDescent="0.25">
      <c r="A222" s="12">
        <v>7</v>
      </c>
      <c r="B222" s="316" t="s">
        <v>115</v>
      </c>
      <c r="C222" s="316"/>
      <c r="D222" s="316"/>
      <c r="E222" s="316"/>
      <c r="F222" s="316"/>
      <c r="G222" s="316"/>
      <c r="H222" s="316"/>
      <c r="I222" s="316"/>
    </row>
    <row r="223" spans="1:12" ht="12" customHeight="1" x14ac:dyDescent="0.25">
      <c r="A223" s="12">
        <v>8</v>
      </c>
      <c r="B223" s="316" t="s">
        <v>116</v>
      </c>
      <c r="C223" s="316"/>
      <c r="D223" s="316"/>
      <c r="E223" s="316"/>
      <c r="F223" s="316"/>
      <c r="G223" s="316"/>
      <c r="H223" s="316"/>
      <c r="I223" s="316"/>
    </row>
    <row r="224" spans="1:12" ht="34.9" customHeight="1" x14ac:dyDescent="0.25">
      <c r="A224" s="12"/>
      <c r="B224" s="316" t="s">
        <v>117</v>
      </c>
      <c r="C224" s="316"/>
      <c r="D224" s="316"/>
      <c r="E224" s="316"/>
      <c r="F224" s="316"/>
      <c r="G224" s="316"/>
      <c r="H224" s="316"/>
      <c r="I224" s="316"/>
    </row>
    <row r="225" spans="1:16" ht="25.15" customHeight="1" x14ac:dyDescent="0.25">
      <c r="A225" s="12"/>
      <c r="B225" s="316" t="s">
        <v>102</v>
      </c>
      <c r="C225" s="316"/>
      <c r="D225" s="316"/>
      <c r="E225" s="316"/>
      <c r="F225" s="316"/>
      <c r="G225" s="316"/>
      <c r="H225" s="316"/>
      <c r="I225" s="316"/>
    </row>
    <row r="226" spans="1:16" ht="34.9" customHeight="1" x14ac:dyDescent="0.25">
      <c r="A226" s="12"/>
      <c r="B226" s="316" t="s">
        <v>118</v>
      </c>
      <c r="C226" s="316"/>
      <c r="D226" s="316"/>
      <c r="E226" s="316"/>
      <c r="F226" s="316"/>
      <c r="G226" s="316"/>
      <c r="H226" s="316"/>
      <c r="I226" s="316"/>
    </row>
    <row r="227" spans="1:16" ht="25.15" customHeight="1" x14ac:dyDescent="0.25">
      <c r="A227" s="12"/>
      <c r="B227" s="316" t="s">
        <v>119</v>
      </c>
      <c r="C227" s="316"/>
      <c r="D227" s="316"/>
      <c r="E227" s="316"/>
      <c r="F227" s="316"/>
      <c r="G227" s="316"/>
      <c r="H227" s="316"/>
      <c r="I227" s="316"/>
    </row>
    <row r="228" spans="1:16" ht="12" customHeight="1" x14ac:dyDescent="0.25">
      <c r="A228" s="12"/>
      <c r="B228" s="316" t="s">
        <v>120</v>
      </c>
      <c r="C228" s="316"/>
      <c r="D228" s="316"/>
      <c r="E228" s="316"/>
      <c r="F228" s="316"/>
      <c r="G228" s="316"/>
      <c r="H228" s="316"/>
      <c r="I228" s="316"/>
    </row>
    <row r="229" spans="1:16" ht="12" customHeight="1" x14ac:dyDescent="0.25">
      <c r="A229" s="12"/>
      <c r="B229" s="316" t="s">
        <v>121</v>
      </c>
      <c r="C229" s="316"/>
      <c r="D229" s="316"/>
      <c r="E229" s="316"/>
      <c r="F229" s="316"/>
      <c r="G229" s="316"/>
      <c r="H229" s="316"/>
      <c r="I229" s="316"/>
    </row>
    <row r="230" spans="1:16" ht="55.15" customHeight="1" x14ac:dyDescent="0.25">
      <c r="A230" s="12">
        <v>9</v>
      </c>
      <c r="B230" s="316" t="s">
        <v>122</v>
      </c>
      <c r="C230" s="316"/>
      <c r="D230" s="316"/>
      <c r="E230" s="316"/>
      <c r="F230" s="316"/>
      <c r="G230" s="316"/>
      <c r="H230" s="316"/>
      <c r="I230" s="316"/>
    </row>
    <row r="231" spans="1:16" ht="25.15" customHeight="1" x14ac:dyDescent="0.25">
      <c r="A231" s="12">
        <v>10</v>
      </c>
      <c r="B231" s="316" t="s">
        <v>123</v>
      </c>
      <c r="C231" s="316"/>
      <c r="D231" s="316"/>
      <c r="E231" s="316"/>
      <c r="F231" s="316"/>
      <c r="G231" s="316"/>
      <c r="H231" s="316"/>
      <c r="I231" s="316"/>
    </row>
    <row r="232" spans="1:16" ht="12" customHeight="1" x14ac:dyDescent="0.25">
      <c r="A232" s="12"/>
      <c r="B232" s="316" t="s">
        <v>124</v>
      </c>
      <c r="C232" s="316"/>
      <c r="D232" s="316"/>
      <c r="E232" s="316"/>
      <c r="F232" s="316"/>
      <c r="G232" s="316"/>
      <c r="H232" s="316"/>
      <c r="I232" s="316"/>
    </row>
    <row r="233" spans="1:16" ht="12" customHeight="1" x14ac:dyDescent="0.25">
      <c r="A233" s="12"/>
      <c r="B233" s="316" t="s">
        <v>125</v>
      </c>
      <c r="C233" s="316"/>
      <c r="D233" s="316"/>
      <c r="E233" s="316"/>
      <c r="F233" s="316"/>
      <c r="G233" s="316"/>
      <c r="H233" s="316"/>
      <c r="I233" s="316"/>
    </row>
    <row r="234" spans="1:16" ht="12" customHeight="1" x14ac:dyDescent="0.25">
      <c r="A234" s="12"/>
      <c r="B234" s="316" t="s">
        <v>126</v>
      </c>
      <c r="C234" s="316"/>
      <c r="D234" s="316"/>
      <c r="E234" s="316"/>
      <c r="F234" s="316"/>
      <c r="G234" s="316"/>
      <c r="H234" s="316"/>
      <c r="I234" s="316"/>
    </row>
    <row r="235" spans="1:16" ht="12" customHeight="1" x14ac:dyDescent="0.25">
      <c r="A235" s="12"/>
      <c r="B235" s="316" t="s">
        <v>101</v>
      </c>
      <c r="C235" s="316"/>
      <c r="D235" s="316"/>
      <c r="E235" s="316"/>
      <c r="F235" s="316"/>
      <c r="G235" s="316"/>
      <c r="H235" s="316"/>
      <c r="I235" s="316"/>
    </row>
    <row r="236" spans="1:16" ht="12" customHeight="1" x14ac:dyDescent="0.25">
      <c r="A236" s="12">
        <v>11</v>
      </c>
      <c r="B236" s="316" t="s">
        <v>127</v>
      </c>
      <c r="C236" s="316"/>
      <c r="D236" s="316"/>
      <c r="E236" s="316"/>
      <c r="F236" s="316"/>
      <c r="G236" s="316"/>
      <c r="H236" s="316"/>
      <c r="I236" s="316"/>
    </row>
    <row r="237" spans="1:16" ht="12" customHeight="1" x14ac:dyDescent="0.25">
      <c r="A237" s="12"/>
      <c r="B237" s="316" t="s">
        <v>128</v>
      </c>
      <c r="C237" s="316"/>
      <c r="D237" s="316"/>
      <c r="E237" s="316"/>
      <c r="F237" s="316"/>
      <c r="G237" s="316"/>
      <c r="H237" s="316"/>
      <c r="I237" s="316"/>
    </row>
    <row r="238" spans="1:16" ht="12" customHeight="1" x14ac:dyDescent="0.25">
      <c r="A238" s="12"/>
      <c r="B238" s="42"/>
      <c r="C238" s="42"/>
      <c r="D238" s="42"/>
      <c r="E238" s="42"/>
      <c r="F238" s="42"/>
      <c r="G238" s="42"/>
      <c r="H238" s="42"/>
      <c r="I238" s="42"/>
      <c r="K238" s="42"/>
      <c r="L238" s="42"/>
      <c r="M238" s="42"/>
      <c r="N238" s="42"/>
      <c r="O238" s="42"/>
      <c r="P238" s="42"/>
    </row>
    <row r="239" spans="1:16" ht="34.9" customHeight="1" x14ac:dyDescent="0.25">
      <c r="A239" s="12"/>
      <c r="B239" s="316" t="s">
        <v>129</v>
      </c>
      <c r="C239" s="316"/>
      <c r="D239" s="316"/>
      <c r="E239" s="316"/>
      <c r="F239" s="316"/>
      <c r="G239" s="316"/>
      <c r="H239" s="316"/>
      <c r="I239" s="316"/>
    </row>
    <row r="240" spans="1:16" ht="25.15" customHeight="1" x14ac:dyDescent="0.25">
      <c r="A240" s="12">
        <v>12</v>
      </c>
      <c r="B240" s="316" t="s">
        <v>130</v>
      </c>
      <c r="C240" s="316"/>
      <c r="D240" s="316"/>
      <c r="E240" s="316"/>
      <c r="F240" s="316"/>
      <c r="G240" s="316"/>
      <c r="H240" s="316"/>
      <c r="I240" s="316"/>
    </row>
    <row r="241" spans="1:9" ht="25.15" customHeight="1" x14ac:dyDescent="0.25">
      <c r="A241" s="12"/>
      <c r="B241" s="316" t="s">
        <v>131</v>
      </c>
      <c r="C241" s="316"/>
      <c r="D241" s="316"/>
      <c r="E241" s="316"/>
      <c r="F241" s="316"/>
      <c r="G241" s="316"/>
      <c r="H241" s="316"/>
      <c r="I241" s="316"/>
    </row>
    <row r="242" spans="1:9" ht="12" customHeight="1" x14ac:dyDescent="0.25">
      <c r="A242" s="12"/>
      <c r="B242" s="316" t="s">
        <v>132</v>
      </c>
      <c r="C242" s="316"/>
      <c r="D242" s="316"/>
      <c r="E242" s="316"/>
      <c r="F242" s="316"/>
      <c r="G242" s="316"/>
      <c r="H242" s="316"/>
      <c r="I242" s="316"/>
    </row>
    <row r="243" spans="1:9" ht="25.15" customHeight="1" x14ac:dyDescent="0.25">
      <c r="A243" s="12"/>
      <c r="B243" s="316" t="s">
        <v>133</v>
      </c>
      <c r="C243" s="316"/>
      <c r="D243" s="316"/>
      <c r="E243" s="316"/>
      <c r="F243" s="316"/>
      <c r="G243" s="316"/>
      <c r="H243" s="316"/>
      <c r="I243" s="316"/>
    </row>
    <row r="244" spans="1:9" ht="25.15" customHeight="1" x14ac:dyDescent="0.25">
      <c r="A244" s="12"/>
      <c r="B244" s="316" t="s">
        <v>134</v>
      </c>
      <c r="C244" s="316"/>
      <c r="D244" s="316"/>
      <c r="E244" s="316"/>
      <c r="F244" s="316"/>
      <c r="G244" s="316"/>
      <c r="H244" s="316"/>
      <c r="I244" s="316"/>
    </row>
    <row r="245" spans="1:9" ht="25.15" customHeight="1" x14ac:dyDescent="0.25">
      <c r="A245" s="12">
        <v>13</v>
      </c>
      <c r="B245" s="316" t="s">
        <v>134</v>
      </c>
      <c r="C245" s="316"/>
      <c r="D245" s="316"/>
      <c r="E245" s="316"/>
      <c r="F245" s="316"/>
      <c r="G245" s="316"/>
      <c r="H245" s="316"/>
      <c r="I245" s="316"/>
    </row>
    <row r="246" spans="1:9" ht="12" customHeight="1" x14ac:dyDescent="0.25">
      <c r="A246" s="12"/>
      <c r="B246" s="316" t="s">
        <v>135</v>
      </c>
      <c r="C246" s="316"/>
      <c r="D246" s="316"/>
      <c r="E246" s="316"/>
      <c r="F246" s="316"/>
      <c r="G246" s="316"/>
      <c r="H246" s="316"/>
      <c r="I246" s="316"/>
    </row>
    <row r="247" spans="1:9" ht="24" customHeight="1" x14ac:dyDescent="0.25">
      <c r="A247" s="12"/>
      <c r="B247" s="316" t="s">
        <v>136</v>
      </c>
      <c r="C247" s="316"/>
      <c r="D247" s="316"/>
      <c r="E247" s="316"/>
      <c r="F247" s="316"/>
      <c r="G247" s="316"/>
      <c r="H247" s="316"/>
      <c r="I247" s="316"/>
    </row>
    <row r="248" spans="1:9" ht="12" customHeight="1" x14ac:dyDescent="0.25">
      <c r="A248" s="12">
        <v>14</v>
      </c>
      <c r="B248" s="316" t="s">
        <v>137</v>
      </c>
      <c r="C248" s="316"/>
      <c r="D248" s="316"/>
      <c r="E248" s="316"/>
      <c r="F248" s="316"/>
      <c r="G248" s="316"/>
      <c r="H248" s="316"/>
      <c r="I248" s="316"/>
    </row>
    <row r="249" spans="1:9" ht="24" customHeight="1" x14ac:dyDescent="0.25">
      <c r="A249" s="12"/>
      <c r="B249" s="316" t="s">
        <v>138</v>
      </c>
      <c r="C249" s="316"/>
      <c r="D249" s="316"/>
      <c r="E249" s="316"/>
      <c r="F249" s="316"/>
      <c r="G249" s="316"/>
      <c r="H249" s="316"/>
      <c r="I249" s="316"/>
    </row>
    <row r="250" spans="1:9" ht="24" customHeight="1" x14ac:dyDescent="0.25">
      <c r="A250" s="12"/>
      <c r="B250" s="316" t="s">
        <v>103</v>
      </c>
      <c r="C250" s="316"/>
      <c r="D250" s="316"/>
      <c r="E250" s="316"/>
      <c r="F250" s="316"/>
      <c r="G250" s="316"/>
      <c r="H250" s="316"/>
      <c r="I250" s="316"/>
    </row>
    <row r="251" spans="1:9" ht="12" customHeight="1" x14ac:dyDescent="0.25">
      <c r="A251" s="12"/>
      <c r="B251" s="316" t="s">
        <v>139</v>
      </c>
      <c r="C251" s="316"/>
      <c r="D251" s="316"/>
      <c r="E251" s="316"/>
      <c r="F251" s="316"/>
      <c r="G251" s="316"/>
      <c r="H251" s="316"/>
      <c r="I251" s="316"/>
    </row>
    <row r="252" spans="1:9" ht="12" customHeight="1" x14ac:dyDescent="0.25">
      <c r="A252" s="12"/>
      <c r="B252" s="316" t="s">
        <v>140</v>
      </c>
      <c r="C252" s="316"/>
      <c r="D252" s="316"/>
      <c r="E252" s="316"/>
      <c r="F252" s="316"/>
      <c r="G252" s="316"/>
      <c r="H252" s="316"/>
      <c r="I252" s="316"/>
    </row>
    <row r="253" spans="1:9" ht="25.15" customHeight="1" x14ac:dyDescent="0.25">
      <c r="A253" s="12">
        <v>15</v>
      </c>
      <c r="B253" s="316" t="s">
        <v>141</v>
      </c>
      <c r="C253" s="316"/>
      <c r="D253" s="316"/>
      <c r="E253" s="316"/>
      <c r="F253" s="316"/>
      <c r="G253" s="316"/>
      <c r="H253" s="316"/>
      <c r="I253" s="316"/>
    </row>
    <row r="254" spans="1:9" ht="25.15" customHeight="1" x14ac:dyDescent="0.25">
      <c r="A254" s="12">
        <v>16</v>
      </c>
      <c r="B254" s="316" t="s">
        <v>142</v>
      </c>
      <c r="C254" s="316"/>
      <c r="D254" s="316"/>
      <c r="E254" s="316"/>
      <c r="F254" s="316"/>
      <c r="G254" s="316"/>
      <c r="H254" s="316"/>
      <c r="I254" s="316"/>
    </row>
    <row r="255" spans="1:9" ht="25.15" customHeight="1" x14ac:dyDescent="0.25">
      <c r="A255" s="12">
        <v>17</v>
      </c>
      <c r="B255" s="316" t="s">
        <v>143</v>
      </c>
      <c r="C255" s="316"/>
      <c r="D255" s="316"/>
      <c r="E255" s="316"/>
      <c r="F255" s="316"/>
      <c r="G255" s="316"/>
      <c r="H255" s="316"/>
      <c r="I255" s="316"/>
    </row>
    <row r="256" spans="1:9" x14ac:dyDescent="0.25">
      <c r="A256" s="41"/>
    </row>
    <row r="257" spans="1:1" x14ac:dyDescent="0.25">
      <c r="A257" s="41"/>
    </row>
    <row r="258" spans="1:1" x14ac:dyDescent="0.25">
      <c r="A258" s="41"/>
    </row>
    <row r="259" spans="1:1" x14ac:dyDescent="0.25">
      <c r="A259" s="41"/>
    </row>
    <row r="260" spans="1:1" x14ac:dyDescent="0.25">
      <c r="A260" s="41"/>
    </row>
  </sheetData>
  <mergeCells count="92">
    <mergeCell ref="B141:I141"/>
    <mergeCell ref="B22:I22"/>
    <mergeCell ref="B132:I133"/>
    <mergeCell ref="B17:I17"/>
    <mergeCell ref="B18:I18"/>
    <mergeCell ref="B19:I19"/>
    <mergeCell ref="B126:I129"/>
    <mergeCell ref="B23:I23"/>
    <mergeCell ref="B28:I28"/>
    <mergeCell ref="B24:I24"/>
    <mergeCell ref="B27:I27"/>
    <mergeCell ref="B29:I29"/>
    <mergeCell ref="B32:I32"/>
    <mergeCell ref="B33:I33"/>
    <mergeCell ref="B34:I34"/>
    <mergeCell ref="Q9:X9"/>
    <mergeCell ref="B1:C1"/>
    <mergeCell ref="K2:L2"/>
    <mergeCell ref="A11:I14"/>
    <mergeCell ref="M11:T14"/>
    <mergeCell ref="H2:I2"/>
    <mergeCell ref="H1:I1"/>
    <mergeCell ref="A8:I9"/>
    <mergeCell ref="A6:I6"/>
    <mergeCell ref="B255:I255"/>
    <mergeCell ref="B244:I244"/>
    <mergeCell ref="B245:I245"/>
    <mergeCell ref="B246:I246"/>
    <mergeCell ref="B247:I247"/>
    <mergeCell ref="B248:I248"/>
    <mergeCell ref="B249:I249"/>
    <mergeCell ref="B250:I250"/>
    <mergeCell ref="B251:I251"/>
    <mergeCell ref="B252:I252"/>
    <mergeCell ref="B253:I253"/>
    <mergeCell ref="B254:I254"/>
    <mergeCell ref="B243:I243"/>
    <mergeCell ref="B230:I230"/>
    <mergeCell ref="B231:I231"/>
    <mergeCell ref="B232:I232"/>
    <mergeCell ref="B233:I233"/>
    <mergeCell ref="B234:I234"/>
    <mergeCell ref="B235:I235"/>
    <mergeCell ref="B236:I236"/>
    <mergeCell ref="B237:I237"/>
    <mergeCell ref="B239:I239"/>
    <mergeCell ref="B240:I240"/>
    <mergeCell ref="B241:I241"/>
    <mergeCell ref="B242:I242"/>
    <mergeCell ref="F209:G209"/>
    <mergeCell ref="B183:I185"/>
    <mergeCell ref="B229:I229"/>
    <mergeCell ref="B216:I216"/>
    <mergeCell ref="B217:I217"/>
    <mergeCell ref="B218:I218"/>
    <mergeCell ref="B219:I219"/>
    <mergeCell ref="B225:I225"/>
    <mergeCell ref="B220:I220"/>
    <mergeCell ref="B221:I221"/>
    <mergeCell ref="B222:I222"/>
    <mergeCell ref="B223:I223"/>
    <mergeCell ref="B224:I224"/>
    <mergeCell ref="B226:I226"/>
    <mergeCell ref="B227:I227"/>
    <mergeCell ref="B228:I228"/>
    <mergeCell ref="B211:I211"/>
    <mergeCell ref="B212:I212"/>
    <mergeCell ref="B213:I213"/>
    <mergeCell ref="B214:I214"/>
    <mergeCell ref="B215:I215"/>
    <mergeCell ref="L175:M175"/>
    <mergeCell ref="K180:O180"/>
    <mergeCell ref="K182:O182"/>
    <mergeCell ref="L176:M176"/>
    <mergeCell ref="N176:O176"/>
    <mergeCell ref="N175:O175"/>
    <mergeCell ref="C180:E180"/>
    <mergeCell ref="B166:I169"/>
    <mergeCell ref="B154:I154"/>
    <mergeCell ref="B173:I174"/>
    <mergeCell ref="F160:G160"/>
    <mergeCell ref="F161:G161"/>
    <mergeCell ref="F162:G162"/>
    <mergeCell ref="D160:E160"/>
    <mergeCell ref="D161:E161"/>
    <mergeCell ref="D162:E162"/>
    <mergeCell ref="B159:I159"/>
    <mergeCell ref="B175:E175"/>
    <mergeCell ref="B176:E176"/>
    <mergeCell ref="B177:E177"/>
    <mergeCell ref="B179:E179"/>
    <mergeCell ref="B178:E178"/>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16">
    <dataValidation type="list" allowBlank="1" showInputMessage="1" showErrorMessage="1" sqref="A25 A35" xr:uid="{2610830F-8508-4F02-A4A6-401E578A5A49}">
      <formula1>#REF!</formula1>
    </dataValidation>
    <dataValidation type="list" errorStyle="information" allowBlank="1" showInputMessage="1" showErrorMessage="1" errorTitle="UNLISTED ITEM" error="Please input customised items manually" sqref="B122" xr:uid="{6D3193AA-436E-4FA7-B070-3C66F5C09643}">
      <formula1>$M$53:$M$64</formula1>
    </dataValidation>
    <dataValidation type="list" errorStyle="information" allowBlank="1" showInputMessage="1" showErrorMessage="1" errorTitle="UNLISTED ITEM" error="Please input customised items manually" sqref="R123:XFD123 A123:J123 J74:XFD77" xr:uid="{227805A3-D203-44AE-9483-BFAA5260215C}">
      <formula1>$M$74:$M$77</formula1>
    </dataValidation>
    <dataValidation errorStyle="information" allowBlank="1" showInputMessage="1" showErrorMessage="1" errorTitle="UNLISTED ITEM" error="Please input customised items manually" sqref="B134:B138" xr:uid="{92AF6CB7-4A80-4E2F-8377-0310E8DEBE08}"/>
    <dataValidation type="list" errorStyle="information" allowBlank="1" showInputMessage="1" showErrorMessage="1" errorTitle="UNLISTED ITEM" error="Please input customised items manually" sqref="B112 B114:B116 B96:B103 B83:B84 B119:B121" xr:uid="{A92570DF-D17E-47F5-94E2-140CD6ECFB08}">
      <formula1>$M$53:$M$65</formula1>
    </dataValidation>
    <dataValidation type="list" errorStyle="information" allowBlank="1" showInputMessage="1" showErrorMessage="1" errorTitle="UNLISTED ITEM" error="Please input customised items manually" sqref="A104:B104" xr:uid="{7954CFA8-49EE-47A4-A932-F12B20DB599C}">
      <formula1>$M$74:$M$90</formula1>
    </dataValidation>
    <dataValidation type="list" errorStyle="information" allowBlank="1" showInputMessage="1" showErrorMessage="1" errorTitle="UNLISTED ITEM" error="Please input customised items manually" sqref="A113:B113 A118 B107:B111 B117:B118" xr:uid="{80AA877C-0A09-4421-A833-F481E9F0C242}">
      <formula1>$M$75:$M$112</formula1>
    </dataValidation>
    <dataValidation type="list" errorStyle="information" allowBlank="1" showInputMessage="1" showErrorMessage="1" errorTitle="UNLISTED ITEM" error="Please input customised items manually" sqref="B115:B116 B120:B121" xr:uid="{67AAFBCA-76E8-4C72-85EB-040C21AD28E6}">
      <formula1>$M$75:$M$132</formula1>
    </dataValidation>
    <dataValidation type="list" errorStyle="information" allowBlank="1" showInputMessage="1" showErrorMessage="1" errorTitle="UNLISTED ITEM" error="Please input customised items manually" sqref="B99 B84" xr:uid="{85100AA0-4EDF-4314-9A86-221964F4E0DB}">
      <formula1>$M$68:$M$72</formula1>
    </dataValidation>
    <dataValidation type="list" errorStyle="information" allowBlank="1" showInputMessage="1" showErrorMessage="1" errorTitle="UNLISTED ITEM" error="Please input customised items manually" sqref="B100 B97" xr:uid="{FBC343B6-9EEC-4D3D-8255-4F37909A6926}">
      <formula1>$M$75:$M$133</formula1>
    </dataValidation>
    <dataValidation type="list" errorStyle="information" allowBlank="1" showInputMessage="1" showErrorMessage="1" errorTitle="UNLISTED ITEM" error="Please input customised items manually" sqref="B102:B103" xr:uid="{E45C6EE8-2BB1-49C0-A317-462C0ACFA3AB}">
      <formula1>$M$75:$M$122</formula1>
    </dataValidation>
    <dataValidation type="list" errorStyle="information" allowBlank="1" showInputMessage="1" showErrorMessage="1" errorTitle="UNLISTED ITEM" error="Please input customised items manually" sqref="A87:B88" xr:uid="{3CA678CE-3445-4524-B043-FB31665AE3D0}">
      <formula1>$M$76:$M$147</formula1>
    </dataValidation>
    <dataValidation type="list" errorStyle="information" allowBlank="1" showInputMessage="1" showErrorMessage="1" errorTitle="UNLISTED ITEM" error="Please input customised items manually" sqref="B61:B63" xr:uid="{0E34A05F-948A-4B82-9CA7-BF930B55BDB9}">
      <formula1>$M$69:$M$73</formula1>
    </dataValidation>
    <dataValidation type="list" errorStyle="information" allowBlank="1" showInputMessage="1" showErrorMessage="1" errorTitle="UNLISTED ITEM" error="Please input customised items manually" sqref="A66:B68 A89:B89" xr:uid="{8DDF3D05-1846-48EE-AD52-3794DB839C06}">
      <formula1>$M$76:$M$82</formula1>
    </dataValidation>
    <dataValidation type="list" errorStyle="information" allowBlank="1" showInputMessage="1" showErrorMessage="1" errorTitle="UNLISTED ITEM" error="Please input customised items manually" sqref="B53 B86:B88 B59:B64 B76 B56 B78:B80" xr:uid="{22492B8A-CDB2-4FEA-85A3-51515E9A377C}">
      <formula1>$M$53:$M$66</formula1>
    </dataValidation>
    <dataValidation type="list" errorStyle="information" allowBlank="1" showInputMessage="1" showErrorMessage="1" errorTitle="UNLISTED ITEM" error="Please input customised items manually" sqref="A71:B73" xr:uid="{0C635D26-38BA-44D1-A4F5-807F14A5D93F}">
      <formula1>$M$74:$M$79</formula1>
    </dataValidation>
  </dataValidations>
  <hyperlinks>
    <hyperlink ref="F43" r:id="rId1" display="www.pcen.com.au" xr:uid="{5937C124-EE85-429F-9F39-183244F0E136}"/>
    <hyperlink ref="F38" r:id="rId2" display="www.pcen.com.au" xr:uid="{C0891B7D-45A6-48F3-8EA4-3A9FBF47612C}"/>
    <hyperlink ref="O43" r:id="rId3" display="www.pcen.com.au" xr:uid="{976E599C-2522-49B2-8BF6-B8C980254FE0}"/>
  </hyperlinks>
  <printOptions horizontalCentered="1"/>
  <pageMargins left="0.59055118110236227" right="0.59055118110236227" top="1.5748031496062993" bottom="0.74803149606299213" header="0.31496062992125984" footer="0.31496062992125984"/>
  <pageSetup paperSize="9" orientation="portrait" r:id="rId4"/>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5" manualBreakCount="5">
    <brk id="43" max="8" man="1"/>
    <brk id="123" max="8" man="1"/>
    <brk id="164" max="8" man="1"/>
    <brk id="209" max="8" man="1"/>
    <brk id="238" max="8" man="1"/>
  </rowBreaks>
  <drawing r:id="rId5"/>
  <legacyDrawingHF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BB6AE-3486-4357-AEF0-5FF2484AB058}">
  <dimension ref="A1:Z90"/>
  <sheetViews>
    <sheetView view="pageBreakPreview" zoomScale="85" zoomScaleNormal="115" zoomScaleSheetLayoutView="85" workbookViewId="0">
      <selection activeCell="N46" sqref="N46:R47"/>
    </sheetView>
  </sheetViews>
  <sheetFormatPr defaultRowHeight="15" outlineLevelRow="1" x14ac:dyDescent="0.25"/>
  <cols>
    <col min="1" max="1" width="4.7109375" customWidth="1"/>
    <col min="2" max="8" width="11.28515625" customWidth="1"/>
    <col min="9" max="9" width="4.7109375" customWidth="1"/>
    <col min="12" max="18" width="10.7109375" customWidth="1"/>
    <col min="19" max="19" width="11.7109375" customWidth="1"/>
    <col min="20" max="26" width="10.7109375" customWidth="1"/>
  </cols>
  <sheetData>
    <row r="1" spans="1:20" ht="31.5" x14ac:dyDescent="0.25">
      <c r="A1" s="326" t="s">
        <v>0</v>
      </c>
      <c r="B1" s="326"/>
      <c r="C1" s="326"/>
      <c r="D1" s="326"/>
      <c r="E1" s="326"/>
      <c r="F1" s="326"/>
      <c r="G1" s="326"/>
      <c r="H1" s="326"/>
      <c r="I1" s="326"/>
      <c r="L1" s="30"/>
      <c r="M1" s="30"/>
      <c r="N1" s="30"/>
      <c r="O1" s="30"/>
      <c r="P1" s="30"/>
      <c r="Q1" s="30"/>
      <c r="R1" s="30"/>
      <c r="T1" s="4"/>
    </row>
    <row r="2" spans="1:20" ht="19.899999999999999" customHeight="1" x14ac:dyDescent="0.35">
      <c r="A2" s="339" t="str">
        <f xml:space="preserve"> '01-Project Info'!B1</f>
        <v>71-71A Queenscliff Road, Queenscliff</v>
      </c>
      <c r="B2" s="339"/>
      <c r="C2" s="339"/>
      <c r="D2" s="339"/>
      <c r="E2" s="339"/>
      <c r="F2" s="339"/>
      <c r="G2" s="339"/>
      <c r="H2" s="339"/>
      <c r="I2" s="339"/>
      <c r="L2" s="19"/>
      <c r="M2" s="338"/>
      <c r="N2" s="338"/>
      <c r="O2" s="19"/>
      <c r="P2" s="19"/>
      <c r="Q2" s="19"/>
      <c r="R2" s="19"/>
      <c r="T2" s="1"/>
    </row>
    <row r="3" spans="1:20" ht="15" customHeight="1" x14ac:dyDescent="0.25">
      <c r="C3" s="19"/>
      <c r="D3" s="19"/>
      <c r="E3" s="19"/>
      <c r="F3" s="19"/>
      <c r="G3" s="19"/>
      <c r="H3" s="19"/>
      <c r="M3" s="19"/>
      <c r="N3" s="19"/>
      <c r="O3" s="19"/>
      <c r="P3" s="19"/>
      <c r="Q3" s="19"/>
      <c r="R3" s="19"/>
    </row>
    <row r="4" spans="1:20" ht="15" customHeight="1" x14ac:dyDescent="0.25">
      <c r="A4" s="9" t="s">
        <v>318</v>
      </c>
      <c r="B4" s="9"/>
      <c r="C4" s="9"/>
      <c r="D4" s="9"/>
      <c r="E4" s="9"/>
      <c r="F4" s="9"/>
      <c r="G4" s="9"/>
      <c r="H4" s="9"/>
      <c r="I4" s="9"/>
      <c r="L4" s="9"/>
      <c r="M4" s="9"/>
      <c r="N4" s="9"/>
      <c r="O4" s="9"/>
      <c r="P4" s="9"/>
      <c r="Q4" s="9"/>
      <c r="R4" s="9"/>
    </row>
    <row r="5" spans="1:20" ht="15" customHeight="1" x14ac:dyDescent="0.25">
      <c r="A5" t="s">
        <v>1</v>
      </c>
      <c r="B5" s="336" t="s">
        <v>2</v>
      </c>
      <c r="C5" s="336"/>
      <c r="D5" s="1" t="s">
        <v>3</v>
      </c>
      <c r="E5" s="336" t="s">
        <v>4</v>
      </c>
      <c r="F5" s="336"/>
      <c r="G5" s="336"/>
      <c r="I5" s="15"/>
      <c r="N5" s="1"/>
    </row>
    <row r="6" spans="1:20" ht="15" customHeight="1" x14ac:dyDescent="0.25">
      <c r="B6" s="337" t="s">
        <v>7</v>
      </c>
      <c r="C6" s="337"/>
      <c r="E6" s="22" t="s">
        <v>58</v>
      </c>
      <c r="F6" s="22"/>
      <c r="G6" s="22"/>
      <c r="L6" s="12"/>
      <c r="M6" s="12"/>
      <c r="O6" s="12"/>
      <c r="P6" s="12"/>
      <c r="Q6" s="12"/>
    </row>
    <row r="7" spans="1:20" ht="15" customHeight="1" x14ac:dyDescent="0.25">
      <c r="B7" s="336" t="s">
        <v>41</v>
      </c>
      <c r="C7" s="336"/>
      <c r="D7" s="336"/>
      <c r="E7" s="336"/>
      <c r="F7" s="336"/>
      <c r="G7" s="1"/>
      <c r="Q7" s="1"/>
    </row>
    <row r="8" spans="1:20" ht="15" customHeight="1" x14ac:dyDescent="0.25">
      <c r="B8" s="340" t="s">
        <v>6</v>
      </c>
      <c r="C8" s="340"/>
      <c r="D8" s="340"/>
      <c r="E8" s="340"/>
      <c r="F8" s="340"/>
      <c r="L8" s="28"/>
      <c r="M8" s="28"/>
      <c r="N8" s="28"/>
      <c r="O8" s="28"/>
      <c r="P8" s="28"/>
    </row>
    <row r="9" spans="1:20" ht="15" customHeight="1" x14ac:dyDescent="0.25">
      <c r="A9" s="342" t="s">
        <v>5</v>
      </c>
      <c r="B9" s="342"/>
      <c r="C9" s="342"/>
      <c r="D9" s="342"/>
      <c r="E9" s="342"/>
      <c r="F9" s="342"/>
      <c r="G9" s="342"/>
      <c r="H9" s="342"/>
      <c r="I9" s="342"/>
    </row>
    <row r="10" spans="1:20" ht="15" customHeight="1" x14ac:dyDescent="0.25">
      <c r="B10" s="69" t="s">
        <v>211</v>
      </c>
      <c r="C10" s="73"/>
      <c r="D10" s="73"/>
      <c r="E10" s="73"/>
      <c r="F10" s="73"/>
      <c r="G10" s="73"/>
      <c r="H10" s="73"/>
      <c r="I10" s="21"/>
      <c r="T10" s="1"/>
    </row>
    <row r="11" spans="1:20" ht="15" customHeight="1" x14ac:dyDescent="0.25">
      <c r="B11" s="24" t="s">
        <v>212</v>
      </c>
      <c r="C11" s="24"/>
      <c r="D11" s="24"/>
      <c r="E11" s="24"/>
      <c r="F11" s="24"/>
      <c r="G11" s="24"/>
      <c r="H11" s="24"/>
      <c r="I11" s="17"/>
    </row>
    <row r="12" spans="1:20" ht="15" customHeight="1" x14ac:dyDescent="0.25">
      <c r="B12" s="24" t="s">
        <v>207</v>
      </c>
      <c r="C12" s="24"/>
      <c r="D12" s="24"/>
      <c r="E12" s="24"/>
      <c r="F12" s="24"/>
      <c r="G12" s="24"/>
      <c r="H12" s="24"/>
      <c r="I12" s="17"/>
    </row>
    <row r="13" spans="1:20" ht="15" customHeight="1" x14ac:dyDescent="0.25"/>
    <row r="14" spans="1:20" ht="15" customHeight="1" x14ac:dyDescent="0.25">
      <c r="A14" s="304" t="s">
        <v>51</v>
      </c>
      <c r="B14" s="304"/>
      <c r="C14" s="304"/>
      <c r="D14" s="304"/>
      <c r="E14" s="304"/>
      <c r="F14" s="304"/>
      <c r="G14" s="304"/>
      <c r="H14" s="304"/>
      <c r="I14" s="304"/>
    </row>
    <row r="15" spans="1:20" ht="15" customHeight="1" x14ac:dyDescent="0.25">
      <c r="A15" s="304" t="s">
        <v>8</v>
      </c>
      <c r="B15" s="304"/>
      <c r="C15" s="304"/>
      <c r="D15" s="304"/>
      <c r="E15" s="304"/>
      <c r="F15" s="304"/>
      <c r="G15" s="304"/>
      <c r="H15" s="304"/>
      <c r="I15" s="304"/>
    </row>
    <row r="16" spans="1:20" ht="19.899999999999999" customHeight="1" x14ac:dyDescent="0.25">
      <c r="A16" s="14" t="s">
        <v>9</v>
      </c>
      <c r="B16" s="307" t="s">
        <v>62</v>
      </c>
      <c r="C16" s="307"/>
      <c r="D16" s="307"/>
      <c r="E16" s="307"/>
      <c r="F16" s="307"/>
      <c r="G16" s="307"/>
      <c r="H16" s="307"/>
      <c r="I16" s="307"/>
    </row>
    <row r="17" spans="2:26" ht="19.899999999999999" customHeight="1" x14ac:dyDescent="0.25">
      <c r="B17" s="335" t="s">
        <v>10</v>
      </c>
      <c r="C17" s="335"/>
      <c r="D17" s="335" t="s">
        <v>11</v>
      </c>
      <c r="E17" s="335"/>
      <c r="F17" s="335"/>
      <c r="G17" s="335"/>
      <c r="H17" s="335"/>
      <c r="L17" s="335" t="s">
        <v>10</v>
      </c>
      <c r="M17" s="335"/>
      <c r="N17" s="335" t="s">
        <v>11</v>
      </c>
      <c r="O17" s="335"/>
      <c r="P17" s="335"/>
      <c r="Q17" s="335"/>
      <c r="R17" s="335"/>
      <c r="T17" s="345"/>
      <c r="U17" s="345"/>
      <c r="V17" s="345"/>
      <c r="W17" s="345"/>
      <c r="X17" s="345"/>
      <c r="Y17" s="345"/>
      <c r="Z17" s="345"/>
    </row>
    <row r="18" spans="2:26" ht="45" customHeight="1" x14ac:dyDescent="0.25">
      <c r="B18" s="328" t="s">
        <v>361</v>
      </c>
      <c r="C18" s="329"/>
      <c r="D18" s="330" t="s">
        <v>307</v>
      </c>
      <c r="E18" s="331"/>
      <c r="F18" s="331"/>
      <c r="G18" s="331"/>
      <c r="H18" s="332"/>
      <c r="L18" s="311" t="s">
        <v>361</v>
      </c>
      <c r="M18" s="313"/>
      <c r="N18" s="323" t="s">
        <v>307</v>
      </c>
      <c r="O18" s="324"/>
      <c r="P18" s="324"/>
      <c r="Q18" s="324"/>
      <c r="R18" s="325"/>
      <c r="T18" s="307"/>
      <c r="U18" s="307"/>
      <c r="V18" s="291"/>
      <c r="W18" s="291"/>
      <c r="X18" s="291"/>
      <c r="Y18" s="291"/>
      <c r="Z18" s="291"/>
    </row>
    <row r="19" spans="2:26" ht="45" customHeight="1" x14ac:dyDescent="0.25">
      <c r="B19" s="328" t="s">
        <v>320</v>
      </c>
      <c r="C19" s="329"/>
      <c r="D19" s="330" t="s">
        <v>307</v>
      </c>
      <c r="E19" s="331"/>
      <c r="F19" s="331"/>
      <c r="G19" s="331"/>
      <c r="H19" s="332"/>
      <c r="L19" s="311" t="s">
        <v>320</v>
      </c>
      <c r="M19" s="313"/>
      <c r="N19" s="323" t="s">
        <v>307</v>
      </c>
      <c r="O19" s="324"/>
      <c r="P19" s="324"/>
      <c r="Q19" s="324"/>
      <c r="R19" s="325"/>
      <c r="T19" s="307"/>
      <c r="U19" s="307"/>
      <c r="V19" s="291"/>
      <c r="W19" s="291"/>
      <c r="X19" s="291"/>
      <c r="Y19" s="291"/>
      <c r="Z19" s="291"/>
    </row>
    <row r="20" spans="2:26" ht="45" customHeight="1" x14ac:dyDescent="0.25">
      <c r="B20" s="328" t="s">
        <v>308</v>
      </c>
      <c r="C20" s="329"/>
      <c r="D20" s="330" t="s">
        <v>309</v>
      </c>
      <c r="E20" s="331"/>
      <c r="F20" s="331"/>
      <c r="G20" s="331"/>
      <c r="H20" s="332"/>
      <c r="L20" s="311" t="s">
        <v>308</v>
      </c>
      <c r="M20" s="313"/>
      <c r="N20" s="323" t="s">
        <v>309</v>
      </c>
      <c r="O20" s="324"/>
      <c r="P20" s="324"/>
      <c r="Q20" s="324"/>
      <c r="R20" s="325"/>
      <c r="T20" s="307"/>
      <c r="U20" s="307"/>
      <c r="V20" s="291"/>
      <c r="W20" s="291"/>
      <c r="X20" s="291"/>
      <c r="Y20" s="291"/>
      <c r="Z20" s="291"/>
    </row>
    <row r="21" spans="2:26" ht="45" customHeight="1" x14ac:dyDescent="0.25">
      <c r="B21" s="328" t="s">
        <v>290</v>
      </c>
      <c r="C21" s="329"/>
      <c r="D21" s="330" t="s">
        <v>289</v>
      </c>
      <c r="E21" s="331"/>
      <c r="F21" s="331"/>
      <c r="G21" s="331"/>
      <c r="H21" s="332"/>
      <c r="L21" s="328" t="s">
        <v>290</v>
      </c>
      <c r="M21" s="329"/>
      <c r="N21" s="330" t="s">
        <v>289</v>
      </c>
      <c r="O21" s="331"/>
      <c r="P21" s="331"/>
      <c r="Q21" s="331"/>
      <c r="R21" s="332"/>
      <c r="T21" s="307"/>
      <c r="U21" s="307"/>
      <c r="V21" s="291"/>
      <c r="W21" s="291"/>
      <c r="X21" s="291"/>
      <c r="Y21" s="291"/>
      <c r="Z21" s="291"/>
    </row>
    <row r="22" spans="2:26" ht="45" customHeight="1" x14ac:dyDescent="0.25">
      <c r="B22" s="328" t="s">
        <v>291</v>
      </c>
      <c r="C22" s="329"/>
      <c r="D22" s="330" t="s">
        <v>292</v>
      </c>
      <c r="E22" s="331"/>
      <c r="F22" s="331"/>
      <c r="G22" s="331"/>
      <c r="H22" s="332"/>
      <c r="L22" s="328" t="s">
        <v>291</v>
      </c>
      <c r="M22" s="329"/>
      <c r="N22" s="330" t="s">
        <v>292</v>
      </c>
      <c r="O22" s="331"/>
      <c r="P22" s="331"/>
      <c r="Q22" s="331"/>
      <c r="R22" s="332"/>
      <c r="T22" s="307"/>
      <c r="U22" s="307"/>
      <c r="V22" s="291"/>
      <c r="W22" s="291"/>
      <c r="X22" s="291"/>
      <c r="Y22" s="291"/>
      <c r="Z22" s="291"/>
    </row>
    <row r="23" spans="2:26" ht="45" customHeight="1" x14ac:dyDescent="0.25">
      <c r="B23" s="328" t="s">
        <v>293</v>
      </c>
      <c r="C23" s="329"/>
      <c r="D23" s="330" t="s">
        <v>15</v>
      </c>
      <c r="E23" s="331"/>
      <c r="F23" s="331"/>
      <c r="G23" s="331"/>
      <c r="H23" s="332"/>
      <c r="L23" s="328" t="s">
        <v>293</v>
      </c>
      <c r="M23" s="329"/>
      <c r="N23" s="330" t="s">
        <v>15</v>
      </c>
      <c r="O23" s="331"/>
      <c r="P23" s="331"/>
      <c r="Q23" s="331"/>
      <c r="R23" s="332"/>
      <c r="T23" s="307"/>
      <c r="U23" s="307"/>
      <c r="V23" s="291"/>
      <c r="W23" s="291"/>
      <c r="X23" s="291"/>
      <c r="Y23" s="291"/>
      <c r="Z23" s="291"/>
    </row>
    <row r="24" spans="2:26" ht="45" customHeight="1" x14ac:dyDescent="0.25">
      <c r="B24" s="333" t="s">
        <v>12</v>
      </c>
      <c r="C24" s="333"/>
      <c r="D24" s="334" t="s">
        <v>16</v>
      </c>
      <c r="E24" s="334"/>
      <c r="F24" s="334"/>
      <c r="G24" s="334"/>
      <c r="H24" s="334"/>
      <c r="L24" s="333" t="s">
        <v>12</v>
      </c>
      <c r="M24" s="333"/>
      <c r="N24" s="334" t="s">
        <v>16</v>
      </c>
      <c r="O24" s="334"/>
      <c r="P24" s="334"/>
      <c r="Q24" s="334"/>
      <c r="R24" s="334"/>
      <c r="T24" s="307"/>
      <c r="U24" s="307"/>
      <c r="V24" s="291"/>
      <c r="W24" s="291"/>
      <c r="X24" s="291"/>
      <c r="Y24" s="291"/>
      <c r="Z24" s="291"/>
    </row>
    <row r="25" spans="2:26" ht="45" customHeight="1" x14ac:dyDescent="0.25">
      <c r="B25" s="333" t="s">
        <v>310</v>
      </c>
      <c r="C25" s="333"/>
      <c r="D25" s="334" t="s">
        <v>311</v>
      </c>
      <c r="E25" s="334"/>
      <c r="F25" s="334"/>
      <c r="G25" s="334"/>
      <c r="H25" s="334"/>
      <c r="L25" s="333" t="s">
        <v>310</v>
      </c>
      <c r="M25" s="333"/>
      <c r="N25" s="334" t="s">
        <v>311</v>
      </c>
      <c r="O25" s="334"/>
      <c r="P25" s="334"/>
      <c r="Q25" s="334"/>
      <c r="R25" s="334"/>
      <c r="T25" s="307"/>
      <c r="U25" s="307"/>
      <c r="V25" s="291"/>
      <c r="W25" s="291"/>
      <c r="X25" s="291"/>
      <c r="Y25" s="291"/>
      <c r="Z25" s="291"/>
    </row>
    <row r="26" spans="2:26" ht="45" customHeight="1" x14ac:dyDescent="0.25">
      <c r="B26" s="328" t="s">
        <v>294</v>
      </c>
      <c r="C26" s="329"/>
      <c r="D26" s="330" t="s">
        <v>295</v>
      </c>
      <c r="E26" s="331"/>
      <c r="F26" s="331"/>
      <c r="G26" s="331"/>
      <c r="H26" s="332"/>
      <c r="L26" s="328" t="s">
        <v>294</v>
      </c>
      <c r="M26" s="329"/>
      <c r="N26" s="330" t="s">
        <v>295</v>
      </c>
      <c r="O26" s="331"/>
      <c r="P26" s="331"/>
      <c r="Q26" s="331"/>
      <c r="R26" s="332"/>
      <c r="T26" s="307"/>
      <c r="U26" s="307"/>
      <c r="V26" s="291"/>
      <c r="W26" s="291"/>
      <c r="X26" s="291"/>
      <c r="Y26" s="291"/>
      <c r="Z26" s="291"/>
    </row>
    <row r="27" spans="2:26" ht="45" customHeight="1" x14ac:dyDescent="0.25">
      <c r="B27" s="328" t="s">
        <v>13</v>
      </c>
      <c r="C27" s="329"/>
      <c r="D27" s="330" t="s">
        <v>17</v>
      </c>
      <c r="E27" s="331"/>
      <c r="F27" s="331"/>
      <c r="G27" s="331"/>
      <c r="H27" s="332"/>
      <c r="L27" s="328" t="s">
        <v>13</v>
      </c>
      <c r="M27" s="329"/>
      <c r="N27" s="330" t="s">
        <v>17</v>
      </c>
      <c r="O27" s="331"/>
      <c r="P27" s="331"/>
      <c r="Q27" s="331"/>
      <c r="R27" s="332"/>
      <c r="T27" s="21"/>
      <c r="U27" s="21"/>
      <c r="V27" s="128"/>
      <c r="W27" s="128"/>
      <c r="X27" s="128"/>
      <c r="Y27" s="128"/>
      <c r="Z27" s="128"/>
    </row>
    <row r="28" spans="2:26" ht="45" customHeight="1" x14ac:dyDescent="0.25">
      <c r="B28" s="333" t="s">
        <v>296</v>
      </c>
      <c r="C28" s="333"/>
      <c r="D28" s="334" t="s">
        <v>314</v>
      </c>
      <c r="E28" s="334"/>
      <c r="F28" s="334"/>
      <c r="G28" s="334"/>
      <c r="H28" s="334"/>
      <c r="L28" s="333" t="s">
        <v>296</v>
      </c>
      <c r="M28" s="333"/>
      <c r="N28" s="334" t="s">
        <v>314</v>
      </c>
      <c r="O28" s="334"/>
      <c r="P28" s="334"/>
      <c r="Q28" s="334"/>
      <c r="R28" s="334"/>
      <c r="T28" s="307"/>
      <c r="U28" s="307"/>
      <c r="V28" s="291"/>
      <c r="W28" s="291"/>
      <c r="X28" s="291"/>
      <c r="Y28" s="291"/>
      <c r="Z28" s="291"/>
    </row>
    <row r="29" spans="2:26" ht="45" customHeight="1" x14ac:dyDescent="0.25">
      <c r="B29" s="328" t="s">
        <v>297</v>
      </c>
      <c r="C29" s="329"/>
      <c r="D29" s="330" t="s">
        <v>298</v>
      </c>
      <c r="E29" s="331"/>
      <c r="F29" s="331"/>
      <c r="G29" s="331"/>
      <c r="H29" s="332"/>
      <c r="I29" s="7"/>
      <c r="K29" s="13"/>
      <c r="L29" s="333" t="s">
        <v>312</v>
      </c>
      <c r="M29" s="333"/>
      <c r="N29" s="334" t="s">
        <v>313</v>
      </c>
      <c r="O29" s="334"/>
      <c r="P29" s="334"/>
      <c r="Q29" s="334"/>
      <c r="R29" s="334"/>
    </row>
    <row r="30" spans="2:26" ht="45" customHeight="1" x14ac:dyDescent="0.25">
      <c r="B30" s="311" t="s">
        <v>14</v>
      </c>
      <c r="C30" s="313"/>
      <c r="D30" s="323" t="s">
        <v>304</v>
      </c>
      <c r="E30" s="324"/>
      <c r="F30" s="324"/>
      <c r="G30" s="324"/>
      <c r="H30" s="325"/>
      <c r="I30" s="7"/>
      <c r="K30" s="13"/>
      <c r="L30" s="311" t="s">
        <v>297</v>
      </c>
      <c r="M30" s="313"/>
      <c r="N30" s="323" t="s">
        <v>298</v>
      </c>
      <c r="O30" s="324"/>
      <c r="P30" s="324"/>
      <c r="Q30" s="324"/>
      <c r="R30" s="325"/>
      <c r="S30" s="1"/>
    </row>
    <row r="31" spans="2:26" ht="45" hidden="1" customHeight="1" outlineLevel="1" x14ac:dyDescent="0.25">
      <c r="B31" s="311"/>
      <c r="C31" s="313"/>
      <c r="D31" s="323"/>
      <c r="E31" s="324"/>
      <c r="F31" s="324"/>
      <c r="G31" s="324"/>
      <c r="H31" s="325"/>
      <c r="I31" s="7"/>
      <c r="K31" s="13"/>
      <c r="L31" s="311" t="s">
        <v>14</v>
      </c>
      <c r="M31" s="313"/>
      <c r="N31" s="323" t="s">
        <v>304</v>
      </c>
      <c r="O31" s="324"/>
      <c r="P31" s="324"/>
      <c r="Q31" s="324"/>
      <c r="R31" s="325"/>
    </row>
    <row r="32" spans="2:26" ht="15" customHeight="1" collapsed="1" x14ac:dyDescent="0.25">
      <c r="B32" s="7"/>
      <c r="C32" s="7"/>
      <c r="D32" s="7"/>
      <c r="E32" s="7"/>
      <c r="F32" s="7"/>
      <c r="G32" s="7"/>
      <c r="H32" s="7"/>
      <c r="I32" s="7"/>
      <c r="K32" s="13"/>
    </row>
    <row r="33" spans="1:26" ht="34.9" customHeight="1" x14ac:dyDescent="0.25">
      <c r="A33" s="14" t="s">
        <v>9</v>
      </c>
      <c r="B33" s="291" t="s">
        <v>319</v>
      </c>
      <c r="C33" s="291"/>
      <c r="D33" s="291"/>
      <c r="E33" s="291"/>
      <c r="F33" s="291"/>
      <c r="G33" s="291"/>
      <c r="H33" s="291"/>
      <c r="I33" s="291"/>
    </row>
    <row r="34" spans="1:26" ht="19.899999999999999" customHeight="1" x14ac:dyDescent="0.25">
      <c r="B34" s="335" t="s">
        <v>40</v>
      </c>
      <c r="C34" s="335"/>
      <c r="D34" s="335" t="s">
        <v>11</v>
      </c>
      <c r="E34" s="335"/>
      <c r="F34" s="335"/>
      <c r="G34" s="335"/>
      <c r="H34" s="335"/>
      <c r="L34" s="343" t="s">
        <v>40</v>
      </c>
      <c r="M34" s="343"/>
      <c r="N34" s="343" t="s">
        <v>11</v>
      </c>
      <c r="O34" s="343"/>
      <c r="P34" s="343"/>
      <c r="Q34" s="343"/>
      <c r="R34" s="343"/>
    </row>
    <row r="35" spans="1:26" ht="30" customHeight="1" x14ac:dyDescent="0.25">
      <c r="B35" s="333" t="s">
        <v>53</v>
      </c>
      <c r="C35" s="333"/>
      <c r="D35" s="334" t="s">
        <v>42</v>
      </c>
      <c r="E35" s="334"/>
      <c r="F35" s="334"/>
      <c r="G35" s="334"/>
      <c r="H35" s="334"/>
      <c r="L35" s="333" t="s">
        <v>53</v>
      </c>
      <c r="M35" s="333"/>
      <c r="N35" s="334" t="s">
        <v>42</v>
      </c>
      <c r="O35" s="334"/>
      <c r="P35" s="334"/>
      <c r="Q35" s="334"/>
      <c r="R35" s="334"/>
    </row>
    <row r="36" spans="1:26" ht="30" customHeight="1" x14ac:dyDescent="0.25">
      <c r="B36" s="333" t="s">
        <v>54</v>
      </c>
      <c r="C36" s="333"/>
      <c r="D36" s="334" t="s">
        <v>43</v>
      </c>
      <c r="E36" s="334"/>
      <c r="F36" s="334"/>
      <c r="G36" s="334"/>
      <c r="H36" s="334"/>
      <c r="L36" s="333" t="s">
        <v>54</v>
      </c>
      <c r="M36" s="333"/>
      <c r="N36" s="334" t="s">
        <v>43</v>
      </c>
      <c r="O36" s="334"/>
      <c r="P36" s="334"/>
      <c r="Q36" s="334"/>
      <c r="R36" s="334"/>
    </row>
    <row r="37" spans="1:26" ht="30" customHeight="1" x14ac:dyDescent="0.25">
      <c r="B37" s="333" t="s">
        <v>55</v>
      </c>
      <c r="C37" s="333"/>
      <c r="D37" s="334" t="s">
        <v>44</v>
      </c>
      <c r="E37" s="334"/>
      <c r="F37" s="334"/>
      <c r="G37" s="334"/>
      <c r="H37" s="334"/>
      <c r="L37" s="333" t="s">
        <v>55</v>
      </c>
      <c r="M37" s="333"/>
      <c r="N37" s="334" t="s">
        <v>44</v>
      </c>
      <c r="O37" s="334"/>
      <c r="P37" s="334"/>
      <c r="Q37" s="334"/>
      <c r="R37" s="334"/>
    </row>
    <row r="38" spans="1:26" ht="30" customHeight="1" x14ac:dyDescent="0.25">
      <c r="B38" s="333" t="s">
        <v>70</v>
      </c>
      <c r="C38" s="333"/>
      <c r="D38" s="334" t="s">
        <v>71</v>
      </c>
      <c r="E38" s="334"/>
      <c r="F38" s="334"/>
      <c r="G38" s="334"/>
      <c r="H38" s="334"/>
      <c r="L38" s="333" t="s">
        <v>70</v>
      </c>
      <c r="M38" s="333"/>
      <c r="N38" s="334" t="s">
        <v>71</v>
      </c>
      <c r="O38" s="334"/>
      <c r="P38" s="334"/>
      <c r="Q38" s="334"/>
      <c r="R38" s="334"/>
    </row>
    <row r="39" spans="1:26" ht="30" hidden="1" customHeight="1" outlineLevel="1" x14ac:dyDescent="0.25">
      <c r="B39" s="333"/>
      <c r="C39" s="333"/>
      <c r="D39" s="334"/>
      <c r="E39" s="334"/>
      <c r="F39" s="334"/>
      <c r="G39" s="334"/>
      <c r="H39" s="334"/>
      <c r="L39" s="328" t="s">
        <v>56</v>
      </c>
      <c r="M39" s="329"/>
      <c r="N39" s="330" t="s">
        <v>45</v>
      </c>
      <c r="O39" s="331"/>
      <c r="P39" s="331"/>
      <c r="Q39" s="331"/>
      <c r="R39" s="332"/>
    </row>
    <row r="40" spans="1:26" ht="30" hidden="1" customHeight="1" outlineLevel="1" x14ac:dyDescent="0.25">
      <c r="B40" s="333"/>
      <c r="C40" s="333"/>
      <c r="D40" s="334"/>
      <c r="E40" s="334"/>
      <c r="F40" s="334"/>
      <c r="G40" s="334"/>
      <c r="H40" s="334"/>
      <c r="L40" s="328" t="s">
        <v>57</v>
      </c>
      <c r="M40" s="329"/>
      <c r="N40" s="330" t="s">
        <v>46</v>
      </c>
      <c r="O40" s="331"/>
      <c r="P40" s="331"/>
      <c r="Q40" s="331"/>
      <c r="R40" s="332"/>
    </row>
    <row r="41" spans="1:26" ht="30" hidden="1" customHeight="1" outlineLevel="1" x14ac:dyDescent="0.25">
      <c r="B41" s="344"/>
      <c r="C41" s="344"/>
      <c r="D41" s="344"/>
      <c r="E41" s="344"/>
      <c r="F41" s="344"/>
      <c r="G41" s="344"/>
      <c r="H41" s="344"/>
      <c r="L41" s="333" t="s">
        <v>300</v>
      </c>
      <c r="M41" s="333"/>
      <c r="N41" s="334" t="s">
        <v>299</v>
      </c>
      <c r="O41" s="334"/>
      <c r="P41" s="334"/>
      <c r="Q41" s="334"/>
      <c r="R41" s="334"/>
    </row>
    <row r="42" spans="1:26" ht="15" customHeight="1" collapsed="1" x14ac:dyDescent="0.25">
      <c r="A42" s="7"/>
      <c r="L42" s="17"/>
      <c r="O42" s="9"/>
      <c r="T42" s="21"/>
      <c r="U42" s="21"/>
      <c r="V42" s="128"/>
      <c r="W42" s="128"/>
      <c r="X42" s="128"/>
      <c r="Y42" s="128"/>
      <c r="Z42" s="128"/>
    </row>
    <row r="43" spans="1:26" ht="19.899999999999999" customHeight="1" x14ac:dyDescent="0.25">
      <c r="A43" s="7" t="s">
        <v>18</v>
      </c>
      <c r="L43" s="17"/>
      <c r="M43" s="139"/>
      <c r="N43" s="327"/>
      <c r="O43" s="327"/>
      <c r="P43" s="327"/>
      <c r="Q43" s="327"/>
      <c r="R43" s="327"/>
      <c r="T43" s="21"/>
      <c r="U43" s="21"/>
      <c r="V43" s="128"/>
      <c r="W43" s="128"/>
      <c r="X43" s="128"/>
      <c r="Y43" s="128"/>
      <c r="Z43" s="128"/>
    </row>
    <row r="44" spans="1:26" ht="19.899999999999999" customHeight="1" x14ac:dyDescent="0.25">
      <c r="B44" s="335" t="s">
        <v>208</v>
      </c>
      <c r="C44" s="335"/>
      <c r="D44" s="335" t="s">
        <v>205</v>
      </c>
      <c r="E44" s="335"/>
      <c r="F44" s="335"/>
      <c r="G44" s="335"/>
      <c r="H44" s="78" t="s">
        <v>206</v>
      </c>
      <c r="M44" s="21"/>
      <c r="N44" s="291"/>
      <c r="O44" s="291"/>
      <c r="P44" s="291"/>
      <c r="Q44" s="291"/>
      <c r="R44" s="291"/>
    </row>
    <row r="45" spans="1:26" ht="15" customHeight="1" x14ac:dyDescent="0.25">
      <c r="B45" s="341" t="str">
        <f>IF('01-Project Info'!A23=0, " ", '01-Project Info'!A23)</f>
        <v>M-000</v>
      </c>
      <c r="C45" s="341"/>
      <c r="D45" s="341" t="str">
        <f>IF('01-Project Info'!B23=0, " ", '01-Project Info'!B23)</f>
        <v>Cover Sheet</v>
      </c>
      <c r="E45" s="341"/>
      <c r="F45" s="341"/>
      <c r="G45" s="341"/>
      <c r="H45" s="79" t="str">
        <f>IF('01-Project Info'!C23=0, " ", '01-Project Info'!C23)</f>
        <v>A</v>
      </c>
      <c r="L45" s="17"/>
      <c r="M45" s="21"/>
      <c r="N45" s="291"/>
      <c r="O45" s="291"/>
      <c r="P45" s="291"/>
      <c r="Q45" s="291"/>
      <c r="R45" s="291"/>
    </row>
    <row r="46" spans="1:26" ht="15" customHeight="1" x14ac:dyDescent="0.25">
      <c r="B46" s="341" t="str">
        <f>IF('01-Project Info'!A24=0, " ", '01-Project Info'!A24)</f>
        <v>M-001</v>
      </c>
      <c r="C46" s="341"/>
      <c r="D46" s="341" t="str">
        <f>IF('01-Project Info'!B24=0, " ", '01-Project Info'!B24)</f>
        <v>Tenancy Level Layout</v>
      </c>
      <c r="E46" s="341"/>
      <c r="F46" s="341"/>
      <c r="G46" s="341"/>
      <c r="H46" s="79" t="str">
        <f>IF('01-Project Info'!C24=0, " ", '01-Project Info'!C24)</f>
        <v>A</v>
      </c>
      <c r="L46" s="307"/>
      <c r="M46" s="307"/>
      <c r="N46" s="291"/>
      <c r="O46" s="291"/>
      <c r="P46" s="291"/>
      <c r="Q46" s="291"/>
      <c r="R46" s="291"/>
    </row>
    <row r="47" spans="1:26" ht="15" customHeight="1" x14ac:dyDescent="0.25">
      <c r="B47" s="341" t="str">
        <f>IF('01-Project Info'!A25=0, " ", '01-Project Info'!A25)</f>
        <v>M-002</v>
      </c>
      <c r="C47" s="341"/>
      <c r="D47" s="341" t="str">
        <f>IF('01-Project Info'!B25=0, " ", '01-Project Info'!B25)</f>
        <v>Roof Layout</v>
      </c>
      <c r="E47" s="341"/>
      <c r="F47" s="341"/>
      <c r="G47" s="341"/>
      <c r="H47" s="79" t="str">
        <f>IF('01-Project Info'!C25=0, " ", '01-Project Info'!C25)</f>
        <v>A</v>
      </c>
      <c r="L47" s="307"/>
      <c r="M47" s="307"/>
      <c r="N47" s="291"/>
      <c r="O47" s="291"/>
      <c r="P47" s="291"/>
      <c r="Q47" s="291"/>
      <c r="R47" s="291"/>
    </row>
    <row r="48" spans="1:26" ht="15" hidden="1" customHeight="1" outlineLevel="1" x14ac:dyDescent="0.25">
      <c r="B48" s="341" t="str">
        <f>IF('01-Project Info'!A26=0, " ", '01-Project Info'!A26)</f>
        <v xml:space="preserve"> </v>
      </c>
      <c r="C48" s="341"/>
      <c r="D48" s="341" t="str">
        <f>IF('01-Project Info'!B26=0, " ", '01-Project Info'!B26)</f>
        <v xml:space="preserve"> </v>
      </c>
      <c r="E48" s="341"/>
      <c r="F48" s="341"/>
      <c r="G48" s="341"/>
      <c r="H48" s="79" t="str">
        <f>IF('01-Project Info'!C26=0, " ", '01-Project Info'!C26)</f>
        <v xml:space="preserve"> </v>
      </c>
      <c r="L48" s="307"/>
      <c r="M48" s="307"/>
      <c r="N48" s="291"/>
      <c r="O48" s="291"/>
      <c r="P48" s="291"/>
      <c r="Q48" s="291"/>
      <c r="R48" s="291"/>
    </row>
    <row r="49" spans="1:18" ht="15" hidden="1" customHeight="1" outlineLevel="1" x14ac:dyDescent="0.25">
      <c r="B49" s="341" t="str">
        <f>IF('01-Project Info'!A28=0, " ", '01-Project Info'!A28)</f>
        <v xml:space="preserve"> </v>
      </c>
      <c r="C49" s="341"/>
      <c r="D49" s="341" t="str">
        <f>IF('01-Project Info'!B28=0, " ", '01-Project Info'!B28)</f>
        <v xml:space="preserve"> </v>
      </c>
      <c r="E49" s="341"/>
      <c r="F49" s="341"/>
      <c r="G49" s="341"/>
      <c r="H49" s="79" t="str">
        <f>IF('01-Project Info'!C28=0, " ", '01-Project Info'!C28)</f>
        <v xml:space="preserve"> </v>
      </c>
      <c r="L49" s="307"/>
      <c r="M49" s="307"/>
      <c r="N49" s="291"/>
      <c r="O49" s="291"/>
      <c r="P49" s="291"/>
      <c r="Q49" s="291"/>
      <c r="R49" s="291"/>
    </row>
    <row r="50" spans="1:18" s="10" customFormat="1" ht="15" hidden="1" customHeight="1" outlineLevel="1" x14ac:dyDescent="0.25">
      <c r="B50" s="341" t="str">
        <f>IF('01-Project Info'!A29=0, " ", '01-Project Info'!A29)</f>
        <v xml:space="preserve"> </v>
      </c>
      <c r="C50" s="341"/>
      <c r="D50" s="341" t="str">
        <f>IF('01-Project Info'!B29=0, " ", '01-Project Info'!B29)</f>
        <v xml:space="preserve"> </v>
      </c>
      <c r="E50" s="341"/>
      <c r="F50" s="341"/>
      <c r="G50" s="341"/>
      <c r="H50" s="79" t="str">
        <f>IF('01-Project Info'!C29=0, " ", '01-Project Info'!C29)</f>
        <v xml:space="preserve"> </v>
      </c>
      <c r="L50" s="307"/>
      <c r="M50" s="307"/>
      <c r="N50" s="291"/>
      <c r="O50" s="291"/>
      <c r="P50" s="291"/>
      <c r="Q50" s="291"/>
      <c r="R50" s="291"/>
    </row>
    <row r="51" spans="1:18" ht="15" hidden="1" customHeight="1" outlineLevel="1" x14ac:dyDescent="0.25">
      <c r="B51" s="341" t="str">
        <f>IF('01-Project Info'!A30=0, " ", '01-Project Info'!A30)</f>
        <v xml:space="preserve"> </v>
      </c>
      <c r="C51" s="341"/>
      <c r="D51" s="341" t="str">
        <f>IF('01-Project Info'!B30=0, " ", '01-Project Info'!B30)</f>
        <v xml:space="preserve"> </v>
      </c>
      <c r="E51" s="341"/>
      <c r="F51" s="341"/>
      <c r="G51" s="341"/>
      <c r="H51" s="79" t="str">
        <f>IF('01-Project Info'!C30=0, " ", '01-Project Info'!C30)</f>
        <v xml:space="preserve"> </v>
      </c>
      <c r="L51" s="307"/>
      <c r="M51" s="307"/>
      <c r="N51" s="291"/>
      <c r="O51" s="291"/>
      <c r="P51" s="291"/>
      <c r="Q51" s="291"/>
      <c r="R51" s="291"/>
    </row>
    <row r="52" spans="1:18" ht="15" customHeight="1" collapsed="1" x14ac:dyDescent="0.25">
      <c r="L52" s="307"/>
      <c r="M52" s="307"/>
      <c r="N52" s="291"/>
      <c r="O52" s="291"/>
      <c r="P52" s="291"/>
      <c r="Q52" s="291"/>
      <c r="R52" s="291"/>
    </row>
    <row r="53" spans="1:18" x14ac:dyDescent="0.25">
      <c r="A53" t="s">
        <v>47</v>
      </c>
      <c r="L53" s="307"/>
      <c r="M53" s="307"/>
      <c r="N53" s="291"/>
      <c r="O53" s="291"/>
      <c r="P53" s="291"/>
      <c r="Q53" s="291"/>
      <c r="R53" s="291"/>
    </row>
    <row r="54" spans="1:18" ht="15" customHeight="1" x14ac:dyDescent="0.25">
      <c r="L54" s="307"/>
      <c r="M54" s="307"/>
      <c r="N54" s="291"/>
      <c r="O54" s="291"/>
      <c r="P54" s="291"/>
      <c r="Q54" s="291"/>
      <c r="R54" s="291"/>
    </row>
    <row r="55" spans="1:18" ht="15" customHeight="1" x14ac:dyDescent="0.25">
      <c r="L55" s="307"/>
      <c r="M55" s="307"/>
      <c r="N55" s="291"/>
      <c r="O55" s="291"/>
      <c r="P55" s="291"/>
      <c r="Q55" s="291"/>
      <c r="R55" s="291"/>
    </row>
    <row r="56" spans="1:18" ht="15.75" x14ac:dyDescent="0.25">
      <c r="B56" s="11"/>
      <c r="H56" s="11"/>
      <c r="L56" s="307"/>
      <c r="M56" s="307"/>
      <c r="N56" s="291"/>
      <c r="O56" s="291"/>
      <c r="P56" s="291"/>
      <c r="Q56" s="291"/>
      <c r="R56" s="291"/>
    </row>
    <row r="57" spans="1:18" x14ac:dyDescent="0.25">
      <c r="L57" s="307"/>
      <c r="M57" s="307"/>
      <c r="N57" s="291"/>
      <c r="O57" s="291"/>
      <c r="P57" s="291"/>
      <c r="Q57" s="291"/>
      <c r="R57" s="291"/>
    </row>
    <row r="58" spans="1:18" x14ac:dyDescent="0.25">
      <c r="L58" s="307"/>
      <c r="M58" s="307"/>
      <c r="N58" s="291"/>
      <c r="O58" s="291"/>
      <c r="P58" s="291"/>
      <c r="Q58" s="291"/>
      <c r="R58" s="291"/>
    </row>
    <row r="59" spans="1:18" x14ac:dyDescent="0.25">
      <c r="A59" t="s">
        <v>48</v>
      </c>
      <c r="C59" s="70" t="s">
        <v>49</v>
      </c>
      <c r="D59" s="77"/>
      <c r="F59" t="s">
        <v>50</v>
      </c>
      <c r="G59" s="346">
        <f ca="1">TODAY()</f>
        <v>45082</v>
      </c>
      <c r="H59" s="346"/>
      <c r="L59" s="307"/>
      <c r="M59" s="307"/>
      <c r="N59" s="291"/>
      <c r="O59" s="291"/>
      <c r="P59" s="291"/>
      <c r="Q59" s="291"/>
      <c r="R59" s="291"/>
    </row>
    <row r="60" spans="1:18" x14ac:dyDescent="0.25">
      <c r="F60" s="317"/>
      <c r="G60" s="317"/>
      <c r="L60" s="307"/>
      <c r="M60" s="307"/>
      <c r="N60" s="291"/>
      <c r="O60" s="291"/>
      <c r="P60" s="291"/>
      <c r="Q60" s="291"/>
      <c r="R60" s="291"/>
    </row>
    <row r="80" ht="45" customHeight="1" x14ac:dyDescent="0.25"/>
    <row r="81" ht="45" customHeight="1" x14ac:dyDescent="0.25"/>
    <row r="82" ht="45" customHeight="1" x14ac:dyDescent="0.25"/>
    <row r="83" ht="45" customHeight="1" x14ac:dyDescent="0.25"/>
    <row r="84" ht="45" customHeight="1" x14ac:dyDescent="0.25"/>
    <row r="85" ht="45" customHeight="1" x14ac:dyDescent="0.25"/>
    <row r="86" ht="45" customHeight="1" x14ac:dyDescent="0.25"/>
    <row r="87" ht="45" customHeight="1" x14ac:dyDescent="0.25"/>
    <row r="88" ht="45" customHeight="1" x14ac:dyDescent="0.25"/>
    <row r="89" ht="45" customHeight="1" x14ac:dyDescent="0.25"/>
    <row r="90" ht="45" customHeight="1" x14ac:dyDescent="0.25"/>
  </sheetData>
  <mergeCells count="159">
    <mergeCell ref="F60:G60"/>
    <mergeCell ref="G59:H59"/>
    <mergeCell ref="B47:C47"/>
    <mergeCell ref="D47:G47"/>
    <mergeCell ref="B44:C44"/>
    <mergeCell ref="D44:G44"/>
    <mergeCell ref="B45:C45"/>
    <mergeCell ref="L24:M24"/>
    <mergeCell ref="N24:R24"/>
    <mergeCell ref="L26:M26"/>
    <mergeCell ref="N26:R26"/>
    <mergeCell ref="B46:C46"/>
    <mergeCell ref="D46:G46"/>
    <mergeCell ref="D48:G48"/>
    <mergeCell ref="B51:C51"/>
    <mergeCell ref="D51:G51"/>
    <mergeCell ref="B48:C48"/>
    <mergeCell ref="B49:C49"/>
    <mergeCell ref="B50:C50"/>
    <mergeCell ref="D45:G45"/>
    <mergeCell ref="L40:M40"/>
    <mergeCell ref="N40:R40"/>
    <mergeCell ref="L41:M41"/>
    <mergeCell ref="N41:R41"/>
    <mergeCell ref="V25:Z25"/>
    <mergeCell ref="T26:U26"/>
    <mergeCell ref="V26:Z26"/>
    <mergeCell ref="T28:U28"/>
    <mergeCell ref="L25:M25"/>
    <mergeCell ref="N25:R25"/>
    <mergeCell ref="L28:M28"/>
    <mergeCell ref="L58:M60"/>
    <mergeCell ref="N58:R60"/>
    <mergeCell ref="T25:U25"/>
    <mergeCell ref="V28:Z28"/>
    <mergeCell ref="N44:R45"/>
    <mergeCell ref="L53:M56"/>
    <mergeCell ref="N35:R35"/>
    <mergeCell ref="L46:M47"/>
    <mergeCell ref="N46:R47"/>
    <mergeCell ref="N53:R56"/>
    <mergeCell ref="N29:R29"/>
    <mergeCell ref="L50:M52"/>
    <mergeCell ref="N50:R52"/>
    <mergeCell ref="N57:R57"/>
    <mergeCell ref="L57:M57"/>
    <mergeCell ref="L39:M39"/>
    <mergeCell ref="N39:R39"/>
    <mergeCell ref="V17:Z17"/>
    <mergeCell ref="T21:U21"/>
    <mergeCell ref="V21:Z21"/>
    <mergeCell ref="T22:U22"/>
    <mergeCell ref="V22:Z22"/>
    <mergeCell ref="T23:U23"/>
    <mergeCell ref="V23:Z23"/>
    <mergeCell ref="T24:U24"/>
    <mergeCell ref="V24:Z24"/>
    <mergeCell ref="V20:Z20"/>
    <mergeCell ref="T19:U19"/>
    <mergeCell ref="V19:Z19"/>
    <mergeCell ref="T20:U20"/>
    <mergeCell ref="T17:U17"/>
    <mergeCell ref="T18:U18"/>
    <mergeCell ref="V18:Z18"/>
    <mergeCell ref="L34:M34"/>
    <mergeCell ref="N34:R34"/>
    <mergeCell ref="L35:M35"/>
    <mergeCell ref="B38:C38"/>
    <mergeCell ref="B28:C28"/>
    <mergeCell ref="B41:C41"/>
    <mergeCell ref="D41:H41"/>
    <mergeCell ref="L36:M36"/>
    <mergeCell ref="N36:R36"/>
    <mergeCell ref="L37:M37"/>
    <mergeCell ref="N37:R37"/>
    <mergeCell ref="L38:M38"/>
    <mergeCell ref="N38:R38"/>
    <mergeCell ref="B36:C36"/>
    <mergeCell ref="D36:H36"/>
    <mergeCell ref="B37:C37"/>
    <mergeCell ref="D37:H37"/>
    <mergeCell ref="B29:C29"/>
    <mergeCell ref="D29:H29"/>
    <mergeCell ref="L31:M31"/>
    <mergeCell ref="N31:R31"/>
    <mergeCell ref="N30:R30"/>
    <mergeCell ref="N28:R28"/>
    <mergeCell ref="L29:M29"/>
    <mergeCell ref="D49:G49"/>
    <mergeCell ref="D50:G50"/>
    <mergeCell ref="B39:C39"/>
    <mergeCell ref="D39:H39"/>
    <mergeCell ref="B40:C40"/>
    <mergeCell ref="D40:H40"/>
    <mergeCell ref="A9:I9"/>
    <mergeCell ref="A15:I15"/>
    <mergeCell ref="A14:I14"/>
    <mergeCell ref="B21:C21"/>
    <mergeCell ref="B16:I16"/>
    <mergeCell ref="B17:C17"/>
    <mergeCell ref="D17:H17"/>
    <mergeCell ref="D22:H22"/>
    <mergeCell ref="D38:H38"/>
    <mergeCell ref="B26:C26"/>
    <mergeCell ref="D26:H26"/>
    <mergeCell ref="B25:C25"/>
    <mergeCell ref="D25:H25"/>
    <mergeCell ref="B30:C30"/>
    <mergeCell ref="D30:H30"/>
    <mergeCell ref="B33:I33"/>
    <mergeCell ref="B18:C18"/>
    <mergeCell ref="D18:H18"/>
    <mergeCell ref="A2:I2"/>
    <mergeCell ref="D19:H19"/>
    <mergeCell ref="D20:H20"/>
    <mergeCell ref="D21:H21"/>
    <mergeCell ref="B19:C19"/>
    <mergeCell ref="B20:C20"/>
    <mergeCell ref="N17:R17"/>
    <mergeCell ref="B27:C27"/>
    <mergeCell ref="D27:H27"/>
    <mergeCell ref="B7:F7"/>
    <mergeCell ref="B8:F8"/>
    <mergeCell ref="L21:M21"/>
    <mergeCell ref="N21:R21"/>
    <mergeCell ref="N23:R23"/>
    <mergeCell ref="L17:M17"/>
    <mergeCell ref="N22:R22"/>
    <mergeCell ref="L23:M23"/>
    <mergeCell ref="B22:C22"/>
    <mergeCell ref="N20:R20"/>
    <mergeCell ref="L27:M27"/>
    <mergeCell ref="N27:R27"/>
    <mergeCell ref="L18:M18"/>
    <mergeCell ref="N18:R18"/>
    <mergeCell ref="L30:M30"/>
    <mergeCell ref="B31:C31"/>
    <mergeCell ref="D31:H31"/>
    <mergeCell ref="A1:I1"/>
    <mergeCell ref="N48:R49"/>
    <mergeCell ref="L48:M49"/>
    <mergeCell ref="N43:R43"/>
    <mergeCell ref="B23:C23"/>
    <mergeCell ref="D23:H23"/>
    <mergeCell ref="B24:C24"/>
    <mergeCell ref="D24:H24"/>
    <mergeCell ref="L22:M22"/>
    <mergeCell ref="B34:C34"/>
    <mergeCell ref="D34:H34"/>
    <mergeCell ref="B35:C35"/>
    <mergeCell ref="D35:H35"/>
    <mergeCell ref="E5:G5"/>
    <mergeCell ref="B6:C6"/>
    <mergeCell ref="B5:C5"/>
    <mergeCell ref="M2:N2"/>
    <mergeCell ref="D28:H28"/>
    <mergeCell ref="L19:M19"/>
    <mergeCell ref="N19:R19"/>
    <mergeCell ref="L20:M20"/>
  </mergeCells>
  <phoneticPr fontId="3" type="noConversion"/>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&amp;L&amp;G&amp;R&amp;"-,Bold"ABN&amp;"-,Regular": 366 2772 4029
&amp;"-,Bold"A&amp;"-,Regular": Suite 802, 299 Sussex St, Sydney    
&amp;"-,Bold"E: &amp;"-,Regular"admin@pcen.com.au
&amp;"-,Bold"W: &amp;"-,Regular"www.pcen.com.au
&amp;"-,Bold"M: &amp;"-,Regular"0426 076 689             </oddHeader>
    <oddFooter>&amp;LPremium Consulting Engineers&amp;CMechanical Design Certificate&amp;RPage &amp;P of &amp;N</oddFooter>
  </headerFooter>
  <rowBreaks count="1" manualBreakCount="1">
    <brk id="25" max="8" man="1"/>
  </rowBreaks>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117F4-BA22-48E7-A627-715137EA9FC3}">
  <dimension ref="B2:O57"/>
  <sheetViews>
    <sheetView topLeftCell="A16" zoomScaleNormal="100" workbookViewId="0">
      <selection activeCell="W42" sqref="W42"/>
    </sheetView>
  </sheetViews>
  <sheetFormatPr defaultColWidth="8.85546875" defaultRowHeight="12.75" x14ac:dyDescent="0.2"/>
  <cols>
    <col min="1" max="1" width="2.85546875" style="235" customWidth="1"/>
    <col min="2" max="2" width="10.7109375" style="235" customWidth="1"/>
    <col min="3" max="3" width="9.7109375" style="235" customWidth="1"/>
    <col min="4" max="4" width="8.85546875" style="235"/>
    <col min="5" max="5" width="21.85546875" style="235" customWidth="1"/>
    <col min="6" max="6" width="9.7109375" style="235" customWidth="1"/>
    <col min="7" max="7" width="11.42578125" style="235" customWidth="1"/>
    <col min="8" max="8" width="19" style="235" customWidth="1"/>
    <col min="9" max="9" width="2" style="237" customWidth="1"/>
    <col min="10" max="10" width="16" style="235" customWidth="1"/>
    <col min="11" max="256" width="8.85546875" style="235"/>
    <col min="257" max="257" width="2.85546875" style="235" customWidth="1"/>
    <col min="258" max="258" width="10.7109375" style="235" customWidth="1"/>
    <col min="259" max="259" width="9.7109375" style="235" customWidth="1"/>
    <col min="260" max="260" width="8.85546875" style="235"/>
    <col min="261" max="261" width="21.85546875" style="235" customWidth="1"/>
    <col min="262" max="262" width="9.7109375" style="235" customWidth="1"/>
    <col min="263" max="263" width="11.42578125" style="235" customWidth="1"/>
    <col min="264" max="264" width="19" style="235" customWidth="1"/>
    <col min="265" max="265" width="2" style="235" customWidth="1"/>
    <col min="266" max="266" width="16" style="235" customWidth="1"/>
    <col min="267" max="512" width="8.85546875" style="235"/>
    <col min="513" max="513" width="2.85546875" style="235" customWidth="1"/>
    <col min="514" max="514" width="10.7109375" style="235" customWidth="1"/>
    <col min="515" max="515" width="9.7109375" style="235" customWidth="1"/>
    <col min="516" max="516" width="8.85546875" style="235"/>
    <col min="517" max="517" width="21.85546875" style="235" customWidth="1"/>
    <col min="518" max="518" width="9.7109375" style="235" customWidth="1"/>
    <col min="519" max="519" width="11.42578125" style="235" customWidth="1"/>
    <col min="520" max="520" width="19" style="235" customWidth="1"/>
    <col min="521" max="521" width="2" style="235" customWidth="1"/>
    <col min="522" max="522" width="16" style="235" customWidth="1"/>
    <col min="523" max="768" width="8.85546875" style="235"/>
    <col min="769" max="769" width="2.85546875" style="235" customWidth="1"/>
    <col min="770" max="770" width="10.7109375" style="235" customWidth="1"/>
    <col min="771" max="771" width="9.7109375" style="235" customWidth="1"/>
    <col min="772" max="772" width="8.85546875" style="235"/>
    <col min="773" max="773" width="21.85546875" style="235" customWidth="1"/>
    <col min="774" max="774" width="9.7109375" style="235" customWidth="1"/>
    <col min="775" max="775" width="11.42578125" style="235" customWidth="1"/>
    <col min="776" max="776" width="19" style="235" customWidth="1"/>
    <col min="777" max="777" width="2" style="235" customWidth="1"/>
    <col min="778" max="778" width="16" style="235" customWidth="1"/>
    <col min="779" max="1024" width="8.85546875" style="235"/>
    <col min="1025" max="1025" width="2.85546875" style="235" customWidth="1"/>
    <col min="1026" max="1026" width="10.7109375" style="235" customWidth="1"/>
    <col min="1027" max="1027" width="9.7109375" style="235" customWidth="1"/>
    <col min="1028" max="1028" width="8.85546875" style="235"/>
    <col min="1029" max="1029" width="21.85546875" style="235" customWidth="1"/>
    <col min="1030" max="1030" width="9.7109375" style="235" customWidth="1"/>
    <col min="1031" max="1031" width="11.42578125" style="235" customWidth="1"/>
    <col min="1032" max="1032" width="19" style="235" customWidth="1"/>
    <col min="1033" max="1033" width="2" style="235" customWidth="1"/>
    <col min="1034" max="1034" width="16" style="235" customWidth="1"/>
    <col min="1035" max="1280" width="8.85546875" style="235"/>
    <col min="1281" max="1281" width="2.85546875" style="235" customWidth="1"/>
    <col min="1282" max="1282" width="10.7109375" style="235" customWidth="1"/>
    <col min="1283" max="1283" width="9.7109375" style="235" customWidth="1"/>
    <col min="1284" max="1284" width="8.85546875" style="235"/>
    <col min="1285" max="1285" width="21.85546875" style="235" customWidth="1"/>
    <col min="1286" max="1286" width="9.7109375" style="235" customWidth="1"/>
    <col min="1287" max="1287" width="11.42578125" style="235" customWidth="1"/>
    <col min="1288" max="1288" width="19" style="235" customWidth="1"/>
    <col min="1289" max="1289" width="2" style="235" customWidth="1"/>
    <col min="1290" max="1290" width="16" style="235" customWidth="1"/>
    <col min="1291" max="1536" width="8.85546875" style="235"/>
    <col min="1537" max="1537" width="2.85546875" style="235" customWidth="1"/>
    <col min="1538" max="1538" width="10.7109375" style="235" customWidth="1"/>
    <col min="1539" max="1539" width="9.7109375" style="235" customWidth="1"/>
    <col min="1540" max="1540" width="8.85546875" style="235"/>
    <col min="1541" max="1541" width="21.85546875" style="235" customWidth="1"/>
    <col min="1542" max="1542" width="9.7109375" style="235" customWidth="1"/>
    <col min="1543" max="1543" width="11.42578125" style="235" customWidth="1"/>
    <col min="1544" max="1544" width="19" style="235" customWidth="1"/>
    <col min="1545" max="1545" width="2" style="235" customWidth="1"/>
    <col min="1546" max="1546" width="16" style="235" customWidth="1"/>
    <col min="1547" max="1792" width="8.85546875" style="235"/>
    <col min="1793" max="1793" width="2.85546875" style="235" customWidth="1"/>
    <col min="1794" max="1794" width="10.7109375" style="235" customWidth="1"/>
    <col min="1795" max="1795" width="9.7109375" style="235" customWidth="1"/>
    <col min="1796" max="1796" width="8.85546875" style="235"/>
    <col min="1797" max="1797" width="21.85546875" style="235" customWidth="1"/>
    <col min="1798" max="1798" width="9.7109375" style="235" customWidth="1"/>
    <col min="1799" max="1799" width="11.42578125" style="235" customWidth="1"/>
    <col min="1800" max="1800" width="19" style="235" customWidth="1"/>
    <col min="1801" max="1801" width="2" style="235" customWidth="1"/>
    <col min="1802" max="1802" width="16" style="235" customWidth="1"/>
    <col min="1803" max="2048" width="8.85546875" style="235"/>
    <col min="2049" max="2049" width="2.85546875" style="235" customWidth="1"/>
    <col min="2050" max="2050" width="10.7109375" style="235" customWidth="1"/>
    <col min="2051" max="2051" width="9.7109375" style="235" customWidth="1"/>
    <col min="2052" max="2052" width="8.85546875" style="235"/>
    <col min="2053" max="2053" width="21.85546875" style="235" customWidth="1"/>
    <col min="2054" max="2054" width="9.7109375" style="235" customWidth="1"/>
    <col min="2055" max="2055" width="11.42578125" style="235" customWidth="1"/>
    <col min="2056" max="2056" width="19" style="235" customWidth="1"/>
    <col min="2057" max="2057" width="2" style="235" customWidth="1"/>
    <col min="2058" max="2058" width="16" style="235" customWidth="1"/>
    <col min="2059" max="2304" width="8.85546875" style="235"/>
    <col min="2305" max="2305" width="2.85546875" style="235" customWidth="1"/>
    <col min="2306" max="2306" width="10.7109375" style="235" customWidth="1"/>
    <col min="2307" max="2307" width="9.7109375" style="235" customWidth="1"/>
    <col min="2308" max="2308" width="8.85546875" style="235"/>
    <col min="2309" max="2309" width="21.85546875" style="235" customWidth="1"/>
    <col min="2310" max="2310" width="9.7109375" style="235" customWidth="1"/>
    <col min="2311" max="2311" width="11.42578125" style="235" customWidth="1"/>
    <col min="2312" max="2312" width="19" style="235" customWidth="1"/>
    <col min="2313" max="2313" width="2" style="235" customWidth="1"/>
    <col min="2314" max="2314" width="16" style="235" customWidth="1"/>
    <col min="2315" max="2560" width="8.85546875" style="235"/>
    <col min="2561" max="2561" width="2.85546875" style="235" customWidth="1"/>
    <col min="2562" max="2562" width="10.7109375" style="235" customWidth="1"/>
    <col min="2563" max="2563" width="9.7109375" style="235" customWidth="1"/>
    <col min="2564" max="2564" width="8.85546875" style="235"/>
    <col min="2565" max="2565" width="21.85546875" style="235" customWidth="1"/>
    <col min="2566" max="2566" width="9.7109375" style="235" customWidth="1"/>
    <col min="2567" max="2567" width="11.42578125" style="235" customWidth="1"/>
    <col min="2568" max="2568" width="19" style="235" customWidth="1"/>
    <col min="2569" max="2569" width="2" style="235" customWidth="1"/>
    <col min="2570" max="2570" width="16" style="235" customWidth="1"/>
    <col min="2571" max="2816" width="8.85546875" style="235"/>
    <col min="2817" max="2817" width="2.85546875" style="235" customWidth="1"/>
    <col min="2818" max="2818" width="10.7109375" style="235" customWidth="1"/>
    <col min="2819" max="2819" width="9.7109375" style="235" customWidth="1"/>
    <col min="2820" max="2820" width="8.85546875" style="235"/>
    <col min="2821" max="2821" width="21.85546875" style="235" customWidth="1"/>
    <col min="2822" max="2822" width="9.7109375" style="235" customWidth="1"/>
    <col min="2823" max="2823" width="11.42578125" style="235" customWidth="1"/>
    <col min="2824" max="2824" width="19" style="235" customWidth="1"/>
    <col min="2825" max="2825" width="2" style="235" customWidth="1"/>
    <col min="2826" max="2826" width="16" style="235" customWidth="1"/>
    <col min="2827" max="3072" width="8.85546875" style="235"/>
    <col min="3073" max="3073" width="2.85546875" style="235" customWidth="1"/>
    <col min="3074" max="3074" width="10.7109375" style="235" customWidth="1"/>
    <col min="3075" max="3075" width="9.7109375" style="235" customWidth="1"/>
    <col min="3076" max="3076" width="8.85546875" style="235"/>
    <col min="3077" max="3077" width="21.85546875" style="235" customWidth="1"/>
    <col min="3078" max="3078" width="9.7109375" style="235" customWidth="1"/>
    <col min="3079" max="3079" width="11.42578125" style="235" customWidth="1"/>
    <col min="3080" max="3080" width="19" style="235" customWidth="1"/>
    <col min="3081" max="3081" width="2" style="235" customWidth="1"/>
    <col min="3082" max="3082" width="16" style="235" customWidth="1"/>
    <col min="3083" max="3328" width="8.85546875" style="235"/>
    <col min="3329" max="3329" width="2.85546875" style="235" customWidth="1"/>
    <col min="3330" max="3330" width="10.7109375" style="235" customWidth="1"/>
    <col min="3331" max="3331" width="9.7109375" style="235" customWidth="1"/>
    <col min="3332" max="3332" width="8.85546875" style="235"/>
    <col min="3333" max="3333" width="21.85546875" style="235" customWidth="1"/>
    <col min="3334" max="3334" width="9.7109375" style="235" customWidth="1"/>
    <col min="3335" max="3335" width="11.42578125" style="235" customWidth="1"/>
    <col min="3336" max="3336" width="19" style="235" customWidth="1"/>
    <col min="3337" max="3337" width="2" style="235" customWidth="1"/>
    <col min="3338" max="3338" width="16" style="235" customWidth="1"/>
    <col min="3339" max="3584" width="8.85546875" style="235"/>
    <col min="3585" max="3585" width="2.85546875" style="235" customWidth="1"/>
    <col min="3586" max="3586" width="10.7109375" style="235" customWidth="1"/>
    <col min="3587" max="3587" width="9.7109375" style="235" customWidth="1"/>
    <col min="3588" max="3588" width="8.85546875" style="235"/>
    <col min="3589" max="3589" width="21.85546875" style="235" customWidth="1"/>
    <col min="3590" max="3590" width="9.7109375" style="235" customWidth="1"/>
    <col min="3591" max="3591" width="11.42578125" style="235" customWidth="1"/>
    <col min="3592" max="3592" width="19" style="235" customWidth="1"/>
    <col min="3593" max="3593" width="2" style="235" customWidth="1"/>
    <col min="3594" max="3594" width="16" style="235" customWidth="1"/>
    <col min="3595" max="3840" width="8.85546875" style="235"/>
    <col min="3841" max="3841" width="2.85546875" style="235" customWidth="1"/>
    <col min="3842" max="3842" width="10.7109375" style="235" customWidth="1"/>
    <col min="3843" max="3843" width="9.7109375" style="235" customWidth="1"/>
    <col min="3844" max="3844" width="8.85546875" style="235"/>
    <col min="3845" max="3845" width="21.85546875" style="235" customWidth="1"/>
    <col min="3846" max="3846" width="9.7109375" style="235" customWidth="1"/>
    <col min="3847" max="3847" width="11.42578125" style="235" customWidth="1"/>
    <col min="3848" max="3848" width="19" style="235" customWidth="1"/>
    <col min="3849" max="3849" width="2" style="235" customWidth="1"/>
    <col min="3850" max="3850" width="16" style="235" customWidth="1"/>
    <col min="3851" max="4096" width="8.85546875" style="235"/>
    <col min="4097" max="4097" width="2.85546875" style="235" customWidth="1"/>
    <col min="4098" max="4098" width="10.7109375" style="235" customWidth="1"/>
    <col min="4099" max="4099" width="9.7109375" style="235" customWidth="1"/>
    <col min="4100" max="4100" width="8.85546875" style="235"/>
    <col min="4101" max="4101" width="21.85546875" style="235" customWidth="1"/>
    <col min="4102" max="4102" width="9.7109375" style="235" customWidth="1"/>
    <col min="4103" max="4103" width="11.42578125" style="235" customWidth="1"/>
    <col min="4104" max="4104" width="19" style="235" customWidth="1"/>
    <col min="4105" max="4105" width="2" style="235" customWidth="1"/>
    <col min="4106" max="4106" width="16" style="235" customWidth="1"/>
    <col min="4107" max="4352" width="8.85546875" style="235"/>
    <col min="4353" max="4353" width="2.85546875" style="235" customWidth="1"/>
    <col min="4354" max="4354" width="10.7109375" style="235" customWidth="1"/>
    <col min="4355" max="4355" width="9.7109375" style="235" customWidth="1"/>
    <col min="4356" max="4356" width="8.85546875" style="235"/>
    <col min="4357" max="4357" width="21.85546875" style="235" customWidth="1"/>
    <col min="4358" max="4358" width="9.7109375" style="235" customWidth="1"/>
    <col min="4359" max="4359" width="11.42578125" style="235" customWidth="1"/>
    <col min="4360" max="4360" width="19" style="235" customWidth="1"/>
    <col min="4361" max="4361" width="2" style="235" customWidth="1"/>
    <col min="4362" max="4362" width="16" style="235" customWidth="1"/>
    <col min="4363" max="4608" width="8.85546875" style="235"/>
    <col min="4609" max="4609" width="2.85546875" style="235" customWidth="1"/>
    <col min="4610" max="4610" width="10.7109375" style="235" customWidth="1"/>
    <col min="4611" max="4611" width="9.7109375" style="235" customWidth="1"/>
    <col min="4612" max="4612" width="8.85546875" style="235"/>
    <col min="4613" max="4613" width="21.85546875" style="235" customWidth="1"/>
    <col min="4614" max="4614" width="9.7109375" style="235" customWidth="1"/>
    <col min="4615" max="4615" width="11.42578125" style="235" customWidth="1"/>
    <col min="4616" max="4616" width="19" style="235" customWidth="1"/>
    <col min="4617" max="4617" width="2" style="235" customWidth="1"/>
    <col min="4618" max="4618" width="16" style="235" customWidth="1"/>
    <col min="4619" max="4864" width="8.85546875" style="235"/>
    <col min="4865" max="4865" width="2.85546875" style="235" customWidth="1"/>
    <col min="4866" max="4866" width="10.7109375" style="235" customWidth="1"/>
    <col min="4867" max="4867" width="9.7109375" style="235" customWidth="1"/>
    <col min="4868" max="4868" width="8.85546875" style="235"/>
    <col min="4869" max="4869" width="21.85546875" style="235" customWidth="1"/>
    <col min="4870" max="4870" width="9.7109375" style="235" customWidth="1"/>
    <col min="4871" max="4871" width="11.42578125" style="235" customWidth="1"/>
    <col min="4872" max="4872" width="19" style="235" customWidth="1"/>
    <col min="4873" max="4873" width="2" style="235" customWidth="1"/>
    <col min="4874" max="4874" width="16" style="235" customWidth="1"/>
    <col min="4875" max="5120" width="8.85546875" style="235"/>
    <col min="5121" max="5121" width="2.85546875" style="235" customWidth="1"/>
    <col min="5122" max="5122" width="10.7109375" style="235" customWidth="1"/>
    <col min="5123" max="5123" width="9.7109375" style="235" customWidth="1"/>
    <col min="5124" max="5124" width="8.85546875" style="235"/>
    <col min="5125" max="5125" width="21.85546875" style="235" customWidth="1"/>
    <col min="5126" max="5126" width="9.7109375" style="235" customWidth="1"/>
    <col min="5127" max="5127" width="11.42578125" style="235" customWidth="1"/>
    <col min="5128" max="5128" width="19" style="235" customWidth="1"/>
    <col min="5129" max="5129" width="2" style="235" customWidth="1"/>
    <col min="5130" max="5130" width="16" style="235" customWidth="1"/>
    <col min="5131" max="5376" width="8.85546875" style="235"/>
    <col min="5377" max="5377" width="2.85546875" style="235" customWidth="1"/>
    <col min="5378" max="5378" width="10.7109375" style="235" customWidth="1"/>
    <col min="5379" max="5379" width="9.7109375" style="235" customWidth="1"/>
    <col min="5380" max="5380" width="8.85546875" style="235"/>
    <col min="5381" max="5381" width="21.85546875" style="235" customWidth="1"/>
    <col min="5382" max="5382" width="9.7109375" style="235" customWidth="1"/>
    <col min="5383" max="5383" width="11.42578125" style="235" customWidth="1"/>
    <col min="5384" max="5384" width="19" style="235" customWidth="1"/>
    <col min="5385" max="5385" width="2" style="235" customWidth="1"/>
    <col min="5386" max="5386" width="16" style="235" customWidth="1"/>
    <col min="5387" max="5632" width="8.85546875" style="235"/>
    <col min="5633" max="5633" width="2.85546875" style="235" customWidth="1"/>
    <col min="5634" max="5634" width="10.7109375" style="235" customWidth="1"/>
    <col min="5635" max="5635" width="9.7109375" style="235" customWidth="1"/>
    <col min="5636" max="5636" width="8.85546875" style="235"/>
    <col min="5637" max="5637" width="21.85546875" style="235" customWidth="1"/>
    <col min="5638" max="5638" width="9.7109375" style="235" customWidth="1"/>
    <col min="5639" max="5639" width="11.42578125" style="235" customWidth="1"/>
    <col min="5640" max="5640" width="19" style="235" customWidth="1"/>
    <col min="5641" max="5641" width="2" style="235" customWidth="1"/>
    <col min="5642" max="5642" width="16" style="235" customWidth="1"/>
    <col min="5643" max="5888" width="8.85546875" style="235"/>
    <col min="5889" max="5889" width="2.85546875" style="235" customWidth="1"/>
    <col min="5890" max="5890" width="10.7109375" style="235" customWidth="1"/>
    <col min="5891" max="5891" width="9.7109375" style="235" customWidth="1"/>
    <col min="5892" max="5892" width="8.85546875" style="235"/>
    <col min="5893" max="5893" width="21.85546875" style="235" customWidth="1"/>
    <col min="5894" max="5894" width="9.7109375" style="235" customWidth="1"/>
    <col min="5895" max="5895" width="11.42578125" style="235" customWidth="1"/>
    <col min="5896" max="5896" width="19" style="235" customWidth="1"/>
    <col min="5897" max="5897" width="2" style="235" customWidth="1"/>
    <col min="5898" max="5898" width="16" style="235" customWidth="1"/>
    <col min="5899" max="6144" width="8.85546875" style="235"/>
    <col min="6145" max="6145" width="2.85546875" style="235" customWidth="1"/>
    <col min="6146" max="6146" width="10.7109375" style="235" customWidth="1"/>
    <col min="6147" max="6147" width="9.7109375" style="235" customWidth="1"/>
    <col min="6148" max="6148" width="8.85546875" style="235"/>
    <col min="6149" max="6149" width="21.85546875" style="235" customWidth="1"/>
    <col min="6150" max="6150" width="9.7109375" style="235" customWidth="1"/>
    <col min="6151" max="6151" width="11.42578125" style="235" customWidth="1"/>
    <col min="6152" max="6152" width="19" style="235" customWidth="1"/>
    <col min="6153" max="6153" width="2" style="235" customWidth="1"/>
    <col min="6154" max="6154" width="16" style="235" customWidth="1"/>
    <col min="6155" max="6400" width="8.85546875" style="235"/>
    <col min="6401" max="6401" width="2.85546875" style="235" customWidth="1"/>
    <col min="6402" max="6402" width="10.7109375" style="235" customWidth="1"/>
    <col min="6403" max="6403" width="9.7109375" style="235" customWidth="1"/>
    <col min="6404" max="6404" width="8.85546875" style="235"/>
    <col min="6405" max="6405" width="21.85546875" style="235" customWidth="1"/>
    <col min="6406" max="6406" width="9.7109375" style="235" customWidth="1"/>
    <col min="6407" max="6407" width="11.42578125" style="235" customWidth="1"/>
    <col min="6408" max="6408" width="19" style="235" customWidth="1"/>
    <col min="6409" max="6409" width="2" style="235" customWidth="1"/>
    <col min="6410" max="6410" width="16" style="235" customWidth="1"/>
    <col min="6411" max="6656" width="8.85546875" style="235"/>
    <col min="6657" max="6657" width="2.85546875" style="235" customWidth="1"/>
    <col min="6658" max="6658" width="10.7109375" style="235" customWidth="1"/>
    <col min="6659" max="6659" width="9.7109375" style="235" customWidth="1"/>
    <col min="6660" max="6660" width="8.85546875" style="235"/>
    <col min="6661" max="6661" width="21.85546875" style="235" customWidth="1"/>
    <col min="6662" max="6662" width="9.7109375" style="235" customWidth="1"/>
    <col min="6663" max="6663" width="11.42578125" style="235" customWidth="1"/>
    <col min="6664" max="6664" width="19" style="235" customWidth="1"/>
    <col min="6665" max="6665" width="2" style="235" customWidth="1"/>
    <col min="6666" max="6666" width="16" style="235" customWidth="1"/>
    <col min="6667" max="6912" width="8.85546875" style="235"/>
    <col min="6913" max="6913" width="2.85546875" style="235" customWidth="1"/>
    <col min="6914" max="6914" width="10.7109375" style="235" customWidth="1"/>
    <col min="6915" max="6915" width="9.7109375" style="235" customWidth="1"/>
    <col min="6916" max="6916" width="8.85546875" style="235"/>
    <col min="6917" max="6917" width="21.85546875" style="235" customWidth="1"/>
    <col min="6918" max="6918" width="9.7109375" style="235" customWidth="1"/>
    <col min="6919" max="6919" width="11.42578125" style="235" customWidth="1"/>
    <col min="6920" max="6920" width="19" style="235" customWidth="1"/>
    <col min="6921" max="6921" width="2" style="235" customWidth="1"/>
    <col min="6922" max="6922" width="16" style="235" customWidth="1"/>
    <col min="6923" max="7168" width="8.85546875" style="235"/>
    <col min="7169" max="7169" width="2.85546875" style="235" customWidth="1"/>
    <col min="7170" max="7170" width="10.7109375" style="235" customWidth="1"/>
    <col min="7171" max="7171" width="9.7109375" style="235" customWidth="1"/>
    <col min="7172" max="7172" width="8.85546875" style="235"/>
    <col min="7173" max="7173" width="21.85546875" style="235" customWidth="1"/>
    <col min="7174" max="7174" width="9.7109375" style="235" customWidth="1"/>
    <col min="7175" max="7175" width="11.42578125" style="235" customWidth="1"/>
    <col min="7176" max="7176" width="19" style="235" customWidth="1"/>
    <col min="7177" max="7177" width="2" style="235" customWidth="1"/>
    <col min="7178" max="7178" width="16" style="235" customWidth="1"/>
    <col min="7179" max="7424" width="8.85546875" style="235"/>
    <col min="7425" max="7425" width="2.85546875" style="235" customWidth="1"/>
    <col min="7426" max="7426" width="10.7109375" style="235" customWidth="1"/>
    <col min="7427" max="7427" width="9.7109375" style="235" customWidth="1"/>
    <col min="7428" max="7428" width="8.85546875" style="235"/>
    <col min="7429" max="7429" width="21.85546875" style="235" customWidth="1"/>
    <col min="7430" max="7430" width="9.7109375" style="235" customWidth="1"/>
    <col min="7431" max="7431" width="11.42578125" style="235" customWidth="1"/>
    <col min="7432" max="7432" width="19" style="235" customWidth="1"/>
    <col min="7433" max="7433" width="2" style="235" customWidth="1"/>
    <col min="7434" max="7434" width="16" style="235" customWidth="1"/>
    <col min="7435" max="7680" width="8.85546875" style="235"/>
    <col min="7681" max="7681" width="2.85546875" style="235" customWidth="1"/>
    <col min="7682" max="7682" width="10.7109375" style="235" customWidth="1"/>
    <col min="7683" max="7683" width="9.7109375" style="235" customWidth="1"/>
    <col min="7684" max="7684" width="8.85546875" style="235"/>
    <col min="7685" max="7685" width="21.85546875" style="235" customWidth="1"/>
    <col min="7686" max="7686" width="9.7109375" style="235" customWidth="1"/>
    <col min="7687" max="7687" width="11.42578125" style="235" customWidth="1"/>
    <col min="7688" max="7688" width="19" style="235" customWidth="1"/>
    <col min="7689" max="7689" width="2" style="235" customWidth="1"/>
    <col min="7690" max="7690" width="16" style="235" customWidth="1"/>
    <col min="7691" max="7936" width="8.85546875" style="235"/>
    <col min="7937" max="7937" width="2.85546875" style="235" customWidth="1"/>
    <col min="7938" max="7938" width="10.7109375" style="235" customWidth="1"/>
    <col min="7939" max="7939" width="9.7109375" style="235" customWidth="1"/>
    <col min="7940" max="7940" width="8.85546875" style="235"/>
    <col min="7941" max="7941" width="21.85546875" style="235" customWidth="1"/>
    <col min="7942" max="7942" width="9.7109375" style="235" customWidth="1"/>
    <col min="7943" max="7943" width="11.42578125" style="235" customWidth="1"/>
    <col min="7944" max="7944" width="19" style="235" customWidth="1"/>
    <col min="7945" max="7945" width="2" style="235" customWidth="1"/>
    <col min="7946" max="7946" width="16" style="235" customWidth="1"/>
    <col min="7947" max="8192" width="8.85546875" style="235"/>
    <col min="8193" max="8193" width="2.85546875" style="235" customWidth="1"/>
    <col min="8194" max="8194" width="10.7109375" style="235" customWidth="1"/>
    <col min="8195" max="8195" width="9.7109375" style="235" customWidth="1"/>
    <col min="8196" max="8196" width="8.85546875" style="235"/>
    <col min="8197" max="8197" width="21.85546875" style="235" customWidth="1"/>
    <col min="8198" max="8198" width="9.7109375" style="235" customWidth="1"/>
    <col min="8199" max="8199" width="11.42578125" style="235" customWidth="1"/>
    <col min="8200" max="8200" width="19" style="235" customWidth="1"/>
    <col min="8201" max="8201" width="2" style="235" customWidth="1"/>
    <col min="8202" max="8202" width="16" style="235" customWidth="1"/>
    <col min="8203" max="8448" width="8.85546875" style="235"/>
    <col min="8449" max="8449" width="2.85546875" style="235" customWidth="1"/>
    <col min="8450" max="8450" width="10.7109375" style="235" customWidth="1"/>
    <col min="8451" max="8451" width="9.7109375" style="235" customWidth="1"/>
    <col min="8452" max="8452" width="8.85546875" style="235"/>
    <col min="8453" max="8453" width="21.85546875" style="235" customWidth="1"/>
    <col min="8454" max="8454" width="9.7109375" style="235" customWidth="1"/>
    <col min="8455" max="8455" width="11.42578125" style="235" customWidth="1"/>
    <col min="8456" max="8456" width="19" style="235" customWidth="1"/>
    <col min="8457" max="8457" width="2" style="235" customWidth="1"/>
    <col min="8458" max="8458" width="16" style="235" customWidth="1"/>
    <col min="8459" max="8704" width="8.85546875" style="235"/>
    <col min="8705" max="8705" width="2.85546875" style="235" customWidth="1"/>
    <col min="8706" max="8706" width="10.7109375" style="235" customWidth="1"/>
    <col min="8707" max="8707" width="9.7109375" style="235" customWidth="1"/>
    <col min="8708" max="8708" width="8.85546875" style="235"/>
    <col min="8709" max="8709" width="21.85546875" style="235" customWidth="1"/>
    <col min="8710" max="8710" width="9.7109375" style="235" customWidth="1"/>
    <col min="8711" max="8711" width="11.42578125" style="235" customWidth="1"/>
    <col min="8712" max="8712" width="19" style="235" customWidth="1"/>
    <col min="8713" max="8713" width="2" style="235" customWidth="1"/>
    <col min="8714" max="8714" width="16" style="235" customWidth="1"/>
    <col min="8715" max="8960" width="8.85546875" style="235"/>
    <col min="8961" max="8961" width="2.85546875" style="235" customWidth="1"/>
    <col min="8962" max="8962" width="10.7109375" style="235" customWidth="1"/>
    <col min="8963" max="8963" width="9.7109375" style="235" customWidth="1"/>
    <col min="8964" max="8964" width="8.85546875" style="235"/>
    <col min="8965" max="8965" width="21.85546875" style="235" customWidth="1"/>
    <col min="8966" max="8966" width="9.7109375" style="235" customWidth="1"/>
    <col min="8967" max="8967" width="11.42578125" style="235" customWidth="1"/>
    <col min="8968" max="8968" width="19" style="235" customWidth="1"/>
    <col min="8969" max="8969" width="2" style="235" customWidth="1"/>
    <col min="8970" max="8970" width="16" style="235" customWidth="1"/>
    <col min="8971" max="9216" width="8.85546875" style="235"/>
    <col min="9217" max="9217" width="2.85546875" style="235" customWidth="1"/>
    <col min="9218" max="9218" width="10.7109375" style="235" customWidth="1"/>
    <col min="9219" max="9219" width="9.7109375" style="235" customWidth="1"/>
    <col min="9220" max="9220" width="8.85546875" style="235"/>
    <col min="9221" max="9221" width="21.85546875" style="235" customWidth="1"/>
    <col min="9222" max="9222" width="9.7109375" style="235" customWidth="1"/>
    <col min="9223" max="9223" width="11.42578125" style="235" customWidth="1"/>
    <col min="9224" max="9224" width="19" style="235" customWidth="1"/>
    <col min="9225" max="9225" width="2" style="235" customWidth="1"/>
    <col min="9226" max="9226" width="16" style="235" customWidth="1"/>
    <col min="9227" max="9472" width="8.85546875" style="235"/>
    <col min="9473" max="9473" width="2.85546875" style="235" customWidth="1"/>
    <col min="9474" max="9474" width="10.7109375" style="235" customWidth="1"/>
    <col min="9475" max="9475" width="9.7109375" style="235" customWidth="1"/>
    <col min="9476" max="9476" width="8.85546875" style="235"/>
    <col min="9477" max="9477" width="21.85546875" style="235" customWidth="1"/>
    <col min="9478" max="9478" width="9.7109375" style="235" customWidth="1"/>
    <col min="9479" max="9479" width="11.42578125" style="235" customWidth="1"/>
    <col min="9480" max="9480" width="19" style="235" customWidth="1"/>
    <col min="9481" max="9481" width="2" style="235" customWidth="1"/>
    <col min="9482" max="9482" width="16" style="235" customWidth="1"/>
    <col min="9483" max="9728" width="8.85546875" style="235"/>
    <col min="9729" max="9729" width="2.85546875" style="235" customWidth="1"/>
    <col min="9730" max="9730" width="10.7109375" style="235" customWidth="1"/>
    <col min="9731" max="9731" width="9.7109375" style="235" customWidth="1"/>
    <col min="9732" max="9732" width="8.85546875" style="235"/>
    <col min="9733" max="9733" width="21.85546875" style="235" customWidth="1"/>
    <col min="9734" max="9734" width="9.7109375" style="235" customWidth="1"/>
    <col min="9735" max="9735" width="11.42578125" style="235" customWidth="1"/>
    <col min="9736" max="9736" width="19" style="235" customWidth="1"/>
    <col min="9737" max="9737" width="2" style="235" customWidth="1"/>
    <col min="9738" max="9738" width="16" style="235" customWidth="1"/>
    <col min="9739" max="9984" width="8.85546875" style="235"/>
    <col min="9985" max="9985" width="2.85546875" style="235" customWidth="1"/>
    <col min="9986" max="9986" width="10.7109375" style="235" customWidth="1"/>
    <col min="9987" max="9987" width="9.7109375" style="235" customWidth="1"/>
    <col min="9988" max="9988" width="8.85546875" style="235"/>
    <col min="9989" max="9989" width="21.85546875" style="235" customWidth="1"/>
    <col min="9990" max="9990" width="9.7109375" style="235" customWidth="1"/>
    <col min="9991" max="9991" width="11.42578125" style="235" customWidth="1"/>
    <col min="9992" max="9992" width="19" style="235" customWidth="1"/>
    <col min="9993" max="9993" width="2" style="235" customWidth="1"/>
    <col min="9994" max="9994" width="16" style="235" customWidth="1"/>
    <col min="9995" max="10240" width="8.85546875" style="235"/>
    <col min="10241" max="10241" width="2.85546875" style="235" customWidth="1"/>
    <col min="10242" max="10242" width="10.7109375" style="235" customWidth="1"/>
    <col min="10243" max="10243" width="9.7109375" style="235" customWidth="1"/>
    <col min="10244" max="10244" width="8.85546875" style="235"/>
    <col min="10245" max="10245" width="21.85546875" style="235" customWidth="1"/>
    <col min="10246" max="10246" width="9.7109375" style="235" customWidth="1"/>
    <col min="10247" max="10247" width="11.42578125" style="235" customWidth="1"/>
    <col min="10248" max="10248" width="19" style="235" customWidth="1"/>
    <col min="10249" max="10249" width="2" style="235" customWidth="1"/>
    <col min="10250" max="10250" width="16" style="235" customWidth="1"/>
    <col min="10251" max="10496" width="8.85546875" style="235"/>
    <col min="10497" max="10497" width="2.85546875" style="235" customWidth="1"/>
    <col min="10498" max="10498" width="10.7109375" style="235" customWidth="1"/>
    <col min="10499" max="10499" width="9.7109375" style="235" customWidth="1"/>
    <col min="10500" max="10500" width="8.85546875" style="235"/>
    <col min="10501" max="10501" width="21.85546875" style="235" customWidth="1"/>
    <col min="10502" max="10502" width="9.7109375" style="235" customWidth="1"/>
    <col min="10503" max="10503" width="11.42578125" style="235" customWidth="1"/>
    <col min="10504" max="10504" width="19" style="235" customWidth="1"/>
    <col min="10505" max="10505" width="2" style="235" customWidth="1"/>
    <col min="10506" max="10506" width="16" style="235" customWidth="1"/>
    <col min="10507" max="10752" width="8.85546875" style="235"/>
    <col min="10753" max="10753" width="2.85546875" style="235" customWidth="1"/>
    <col min="10754" max="10754" width="10.7109375" style="235" customWidth="1"/>
    <col min="10755" max="10755" width="9.7109375" style="235" customWidth="1"/>
    <col min="10756" max="10756" width="8.85546875" style="235"/>
    <col min="10757" max="10757" width="21.85546875" style="235" customWidth="1"/>
    <col min="10758" max="10758" width="9.7109375" style="235" customWidth="1"/>
    <col min="10759" max="10759" width="11.42578125" style="235" customWidth="1"/>
    <col min="10760" max="10760" width="19" style="235" customWidth="1"/>
    <col min="10761" max="10761" width="2" style="235" customWidth="1"/>
    <col min="10762" max="10762" width="16" style="235" customWidth="1"/>
    <col min="10763" max="11008" width="8.85546875" style="235"/>
    <col min="11009" max="11009" width="2.85546875" style="235" customWidth="1"/>
    <col min="11010" max="11010" width="10.7109375" style="235" customWidth="1"/>
    <col min="11011" max="11011" width="9.7109375" style="235" customWidth="1"/>
    <col min="11012" max="11012" width="8.85546875" style="235"/>
    <col min="11013" max="11013" width="21.85546875" style="235" customWidth="1"/>
    <col min="11014" max="11014" width="9.7109375" style="235" customWidth="1"/>
    <col min="11015" max="11015" width="11.42578125" style="235" customWidth="1"/>
    <col min="11016" max="11016" width="19" style="235" customWidth="1"/>
    <col min="11017" max="11017" width="2" style="235" customWidth="1"/>
    <col min="11018" max="11018" width="16" style="235" customWidth="1"/>
    <col min="11019" max="11264" width="8.85546875" style="235"/>
    <col min="11265" max="11265" width="2.85546875" style="235" customWidth="1"/>
    <col min="11266" max="11266" width="10.7109375" style="235" customWidth="1"/>
    <col min="11267" max="11267" width="9.7109375" style="235" customWidth="1"/>
    <col min="11268" max="11268" width="8.85546875" style="235"/>
    <col min="11269" max="11269" width="21.85546875" style="235" customWidth="1"/>
    <col min="11270" max="11270" width="9.7109375" style="235" customWidth="1"/>
    <col min="11271" max="11271" width="11.42578125" style="235" customWidth="1"/>
    <col min="11272" max="11272" width="19" style="235" customWidth="1"/>
    <col min="11273" max="11273" width="2" style="235" customWidth="1"/>
    <col min="11274" max="11274" width="16" style="235" customWidth="1"/>
    <col min="11275" max="11520" width="8.85546875" style="235"/>
    <col min="11521" max="11521" width="2.85546875" style="235" customWidth="1"/>
    <col min="11522" max="11522" width="10.7109375" style="235" customWidth="1"/>
    <col min="11523" max="11523" width="9.7109375" style="235" customWidth="1"/>
    <col min="11524" max="11524" width="8.85546875" style="235"/>
    <col min="11525" max="11525" width="21.85546875" style="235" customWidth="1"/>
    <col min="11526" max="11526" width="9.7109375" style="235" customWidth="1"/>
    <col min="11527" max="11527" width="11.42578125" style="235" customWidth="1"/>
    <col min="11528" max="11528" width="19" style="235" customWidth="1"/>
    <col min="11529" max="11529" width="2" style="235" customWidth="1"/>
    <col min="11530" max="11530" width="16" style="235" customWidth="1"/>
    <col min="11531" max="11776" width="8.85546875" style="235"/>
    <col min="11777" max="11777" width="2.85546875" style="235" customWidth="1"/>
    <col min="11778" max="11778" width="10.7109375" style="235" customWidth="1"/>
    <col min="11779" max="11779" width="9.7109375" style="235" customWidth="1"/>
    <col min="11780" max="11780" width="8.85546875" style="235"/>
    <col min="11781" max="11781" width="21.85546875" style="235" customWidth="1"/>
    <col min="11782" max="11782" width="9.7109375" style="235" customWidth="1"/>
    <col min="11783" max="11783" width="11.42578125" style="235" customWidth="1"/>
    <col min="11784" max="11784" width="19" style="235" customWidth="1"/>
    <col min="11785" max="11785" width="2" style="235" customWidth="1"/>
    <col min="11786" max="11786" width="16" style="235" customWidth="1"/>
    <col min="11787" max="12032" width="8.85546875" style="235"/>
    <col min="12033" max="12033" width="2.85546875" style="235" customWidth="1"/>
    <col min="12034" max="12034" width="10.7109375" style="235" customWidth="1"/>
    <col min="12035" max="12035" width="9.7109375" style="235" customWidth="1"/>
    <col min="12036" max="12036" width="8.85546875" style="235"/>
    <col min="12037" max="12037" width="21.85546875" style="235" customWidth="1"/>
    <col min="12038" max="12038" width="9.7109375" style="235" customWidth="1"/>
    <col min="12039" max="12039" width="11.42578125" style="235" customWidth="1"/>
    <col min="12040" max="12040" width="19" style="235" customWidth="1"/>
    <col min="12041" max="12041" width="2" style="235" customWidth="1"/>
    <col min="12042" max="12042" width="16" style="235" customWidth="1"/>
    <col min="12043" max="12288" width="8.85546875" style="235"/>
    <col min="12289" max="12289" width="2.85546875" style="235" customWidth="1"/>
    <col min="12290" max="12290" width="10.7109375" style="235" customWidth="1"/>
    <col min="12291" max="12291" width="9.7109375" style="235" customWidth="1"/>
    <col min="12292" max="12292" width="8.85546875" style="235"/>
    <col min="12293" max="12293" width="21.85546875" style="235" customWidth="1"/>
    <col min="12294" max="12294" width="9.7109375" style="235" customWidth="1"/>
    <col min="12295" max="12295" width="11.42578125" style="235" customWidth="1"/>
    <col min="12296" max="12296" width="19" style="235" customWidth="1"/>
    <col min="12297" max="12297" width="2" style="235" customWidth="1"/>
    <col min="12298" max="12298" width="16" style="235" customWidth="1"/>
    <col min="12299" max="12544" width="8.85546875" style="235"/>
    <col min="12545" max="12545" width="2.85546875" style="235" customWidth="1"/>
    <col min="12546" max="12546" width="10.7109375" style="235" customWidth="1"/>
    <col min="12547" max="12547" width="9.7109375" style="235" customWidth="1"/>
    <col min="12548" max="12548" width="8.85546875" style="235"/>
    <col min="12549" max="12549" width="21.85546875" style="235" customWidth="1"/>
    <col min="12550" max="12550" width="9.7109375" style="235" customWidth="1"/>
    <col min="12551" max="12551" width="11.42578125" style="235" customWidth="1"/>
    <col min="12552" max="12552" width="19" style="235" customWidth="1"/>
    <col min="12553" max="12553" width="2" style="235" customWidth="1"/>
    <col min="12554" max="12554" width="16" style="235" customWidth="1"/>
    <col min="12555" max="12800" width="8.85546875" style="235"/>
    <col min="12801" max="12801" width="2.85546875" style="235" customWidth="1"/>
    <col min="12802" max="12802" width="10.7109375" style="235" customWidth="1"/>
    <col min="12803" max="12803" width="9.7109375" style="235" customWidth="1"/>
    <col min="12804" max="12804" width="8.85546875" style="235"/>
    <col min="12805" max="12805" width="21.85546875" style="235" customWidth="1"/>
    <col min="12806" max="12806" width="9.7109375" style="235" customWidth="1"/>
    <col min="12807" max="12807" width="11.42578125" style="235" customWidth="1"/>
    <col min="12808" max="12808" width="19" style="235" customWidth="1"/>
    <col min="12809" max="12809" width="2" style="235" customWidth="1"/>
    <col min="12810" max="12810" width="16" style="235" customWidth="1"/>
    <col min="12811" max="13056" width="8.85546875" style="235"/>
    <col min="13057" max="13057" width="2.85546875" style="235" customWidth="1"/>
    <col min="13058" max="13058" width="10.7109375" style="235" customWidth="1"/>
    <col min="13059" max="13059" width="9.7109375" style="235" customWidth="1"/>
    <col min="13060" max="13060" width="8.85546875" style="235"/>
    <col min="13061" max="13061" width="21.85546875" style="235" customWidth="1"/>
    <col min="13062" max="13062" width="9.7109375" style="235" customWidth="1"/>
    <col min="13063" max="13063" width="11.42578125" style="235" customWidth="1"/>
    <col min="13064" max="13064" width="19" style="235" customWidth="1"/>
    <col min="13065" max="13065" width="2" style="235" customWidth="1"/>
    <col min="13066" max="13066" width="16" style="235" customWidth="1"/>
    <col min="13067" max="13312" width="8.85546875" style="235"/>
    <col min="13313" max="13313" width="2.85546875" style="235" customWidth="1"/>
    <col min="13314" max="13314" width="10.7109375" style="235" customWidth="1"/>
    <col min="13315" max="13315" width="9.7109375" style="235" customWidth="1"/>
    <col min="13316" max="13316" width="8.85546875" style="235"/>
    <col min="13317" max="13317" width="21.85546875" style="235" customWidth="1"/>
    <col min="13318" max="13318" width="9.7109375" style="235" customWidth="1"/>
    <col min="13319" max="13319" width="11.42578125" style="235" customWidth="1"/>
    <col min="13320" max="13320" width="19" style="235" customWidth="1"/>
    <col min="13321" max="13321" width="2" style="235" customWidth="1"/>
    <col min="13322" max="13322" width="16" style="235" customWidth="1"/>
    <col min="13323" max="13568" width="8.85546875" style="235"/>
    <col min="13569" max="13569" width="2.85546875" style="235" customWidth="1"/>
    <col min="13570" max="13570" width="10.7109375" style="235" customWidth="1"/>
    <col min="13571" max="13571" width="9.7109375" style="235" customWidth="1"/>
    <col min="13572" max="13572" width="8.85546875" style="235"/>
    <col min="13573" max="13573" width="21.85546875" style="235" customWidth="1"/>
    <col min="13574" max="13574" width="9.7109375" style="235" customWidth="1"/>
    <col min="13575" max="13575" width="11.42578125" style="235" customWidth="1"/>
    <col min="13576" max="13576" width="19" style="235" customWidth="1"/>
    <col min="13577" max="13577" width="2" style="235" customWidth="1"/>
    <col min="13578" max="13578" width="16" style="235" customWidth="1"/>
    <col min="13579" max="13824" width="8.85546875" style="235"/>
    <col min="13825" max="13825" width="2.85546875" style="235" customWidth="1"/>
    <col min="13826" max="13826" width="10.7109375" style="235" customWidth="1"/>
    <col min="13827" max="13827" width="9.7109375" style="235" customWidth="1"/>
    <col min="13828" max="13828" width="8.85546875" style="235"/>
    <col min="13829" max="13829" width="21.85546875" style="235" customWidth="1"/>
    <col min="13830" max="13830" width="9.7109375" style="235" customWidth="1"/>
    <col min="13831" max="13831" width="11.42578125" style="235" customWidth="1"/>
    <col min="13832" max="13832" width="19" style="235" customWidth="1"/>
    <col min="13833" max="13833" width="2" style="235" customWidth="1"/>
    <col min="13834" max="13834" width="16" style="235" customWidth="1"/>
    <col min="13835" max="14080" width="8.85546875" style="235"/>
    <col min="14081" max="14081" width="2.85546875" style="235" customWidth="1"/>
    <col min="14082" max="14082" width="10.7109375" style="235" customWidth="1"/>
    <col min="14083" max="14083" width="9.7109375" style="235" customWidth="1"/>
    <col min="14084" max="14084" width="8.85546875" style="235"/>
    <col min="14085" max="14085" width="21.85546875" style="235" customWidth="1"/>
    <col min="14086" max="14086" width="9.7109375" style="235" customWidth="1"/>
    <col min="14087" max="14087" width="11.42578125" style="235" customWidth="1"/>
    <col min="14088" max="14088" width="19" style="235" customWidth="1"/>
    <col min="14089" max="14089" width="2" style="235" customWidth="1"/>
    <col min="14090" max="14090" width="16" style="235" customWidth="1"/>
    <col min="14091" max="14336" width="8.85546875" style="235"/>
    <col min="14337" max="14337" width="2.85546875" style="235" customWidth="1"/>
    <col min="14338" max="14338" width="10.7109375" style="235" customWidth="1"/>
    <col min="14339" max="14339" width="9.7109375" style="235" customWidth="1"/>
    <col min="14340" max="14340" width="8.85546875" style="235"/>
    <col min="14341" max="14341" width="21.85546875" style="235" customWidth="1"/>
    <col min="14342" max="14342" width="9.7109375" style="235" customWidth="1"/>
    <col min="14343" max="14343" width="11.42578125" style="235" customWidth="1"/>
    <col min="14344" max="14344" width="19" style="235" customWidth="1"/>
    <col min="14345" max="14345" width="2" style="235" customWidth="1"/>
    <col min="14346" max="14346" width="16" style="235" customWidth="1"/>
    <col min="14347" max="14592" width="8.85546875" style="235"/>
    <col min="14593" max="14593" width="2.85546875" style="235" customWidth="1"/>
    <col min="14594" max="14594" width="10.7109375" style="235" customWidth="1"/>
    <col min="14595" max="14595" width="9.7109375" style="235" customWidth="1"/>
    <col min="14596" max="14596" width="8.85546875" style="235"/>
    <col min="14597" max="14597" width="21.85546875" style="235" customWidth="1"/>
    <col min="14598" max="14598" width="9.7109375" style="235" customWidth="1"/>
    <col min="14599" max="14599" width="11.42578125" style="235" customWidth="1"/>
    <col min="14600" max="14600" width="19" style="235" customWidth="1"/>
    <col min="14601" max="14601" width="2" style="235" customWidth="1"/>
    <col min="14602" max="14602" width="16" style="235" customWidth="1"/>
    <col min="14603" max="14848" width="8.85546875" style="235"/>
    <col min="14849" max="14849" width="2.85546875" style="235" customWidth="1"/>
    <col min="14850" max="14850" width="10.7109375" style="235" customWidth="1"/>
    <col min="14851" max="14851" width="9.7109375" style="235" customWidth="1"/>
    <col min="14852" max="14852" width="8.85546875" style="235"/>
    <col min="14853" max="14853" width="21.85546875" style="235" customWidth="1"/>
    <col min="14854" max="14854" width="9.7109375" style="235" customWidth="1"/>
    <col min="14855" max="14855" width="11.42578125" style="235" customWidth="1"/>
    <col min="14856" max="14856" width="19" style="235" customWidth="1"/>
    <col min="14857" max="14857" width="2" style="235" customWidth="1"/>
    <col min="14858" max="14858" width="16" style="235" customWidth="1"/>
    <col min="14859" max="15104" width="8.85546875" style="235"/>
    <col min="15105" max="15105" width="2.85546875" style="235" customWidth="1"/>
    <col min="15106" max="15106" width="10.7109375" style="235" customWidth="1"/>
    <col min="15107" max="15107" width="9.7109375" style="235" customWidth="1"/>
    <col min="15108" max="15108" width="8.85546875" style="235"/>
    <col min="15109" max="15109" width="21.85546875" style="235" customWidth="1"/>
    <col min="15110" max="15110" width="9.7109375" style="235" customWidth="1"/>
    <col min="15111" max="15111" width="11.42578125" style="235" customWidth="1"/>
    <col min="15112" max="15112" width="19" style="235" customWidth="1"/>
    <col min="15113" max="15113" width="2" style="235" customWidth="1"/>
    <col min="15114" max="15114" width="16" style="235" customWidth="1"/>
    <col min="15115" max="15360" width="8.85546875" style="235"/>
    <col min="15361" max="15361" width="2.85546875" style="235" customWidth="1"/>
    <col min="15362" max="15362" width="10.7109375" style="235" customWidth="1"/>
    <col min="15363" max="15363" width="9.7109375" style="235" customWidth="1"/>
    <col min="15364" max="15364" width="8.85546875" style="235"/>
    <col min="15365" max="15365" width="21.85546875" style="235" customWidth="1"/>
    <col min="15366" max="15366" width="9.7109375" style="235" customWidth="1"/>
    <col min="15367" max="15367" width="11.42578125" style="235" customWidth="1"/>
    <col min="15368" max="15368" width="19" style="235" customWidth="1"/>
    <col min="15369" max="15369" width="2" style="235" customWidth="1"/>
    <col min="15370" max="15370" width="16" style="235" customWidth="1"/>
    <col min="15371" max="15616" width="8.85546875" style="235"/>
    <col min="15617" max="15617" width="2.85546875" style="235" customWidth="1"/>
    <col min="15618" max="15618" width="10.7109375" style="235" customWidth="1"/>
    <col min="15619" max="15619" width="9.7109375" style="235" customWidth="1"/>
    <col min="15620" max="15620" width="8.85546875" style="235"/>
    <col min="15621" max="15621" width="21.85546875" style="235" customWidth="1"/>
    <col min="15622" max="15622" width="9.7109375" style="235" customWidth="1"/>
    <col min="15623" max="15623" width="11.42578125" style="235" customWidth="1"/>
    <col min="15624" max="15624" width="19" style="235" customWidth="1"/>
    <col min="15625" max="15625" width="2" style="235" customWidth="1"/>
    <col min="15626" max="15626" width="16" style="235" customWidth="1"/>
    <col min="15627" max="15872" width="8.85546875" style="235"/>
    <col min="15873" max="15873" width="2.85546875" style="235" customWidth="1"/>
    <col min="15874" max="15874" width="10.7109375" style="235" customWidth="1"/>
    <col min="15875" max="15875" width="9.7109375" style="235" customWidth="1"/>
    <col min="15876" max="15876" width="8.85546875" style="235"/>
    <col min="15877" max="15877" width="21.85546875" style="235" customWidth="1"/>
    <col min="15878" max="15878" width="9.7109375" style="235" customWidth="1"/>
    <col min="15879" max="15879" width="11.42578125" style="235" customWidth="1"/>
    <col min="15880" max="15880" width="19" style="235" customWidth="1"/>
    <col min="15881" max="15881" width="2" style="235" customWidth="1"/>
    <col min="15882" max="15882" width="16" style="235" customWidth="1"/>
    <col min="15883" max="16128" width="8.85546875" style="235"/>
    <col min="16129" max="16129" width="2.85546875" style="235" customWidth="1"/>
    <col min="16130" max="16130" width="10.7109375" style="235" customWidth="1"/>
    <col min="16131" max="16131" width="9.7109375" style="235" customWidth="1"/>
    <col min="16132" max="16132" width="8.85546875" style="235"/>
    <col min="16133" max="16133" width="21.85546875" style="235" customWidth="1"/>
    <col min="16134" max="16134" width="9.7109375" style="235" customWidth="1"/>
    <col min="16135" max="16135" width="11.42578125" style="235" customWidth="1"/>
    <col min="16136" max="16136" width="19" style="235" customWidth="1"/>
    <col min="16137" max="16137" width="2" style="235" customWidth="1"/>
    <col min="16138" max="16138" width="16" style="235" customWidth="1"/>
    <col min="16139" max="16384" width="8.85546875" style="235"/>
  </cols>
  <sheetData>
    <row r="2" spans="2:13" ht="24.75" x14ac:dyDescent="0.4">
      <c r="E2" s="236" t="s">
        <v>496</v>
      </c>
    </row>
    <row r="4" spans="2:13" x14ac:dyDescent="0.2">
      <c r="B4" s="238"/>
      <c r="F4" s="349" t="s">
        <v>497</v>
      </c>
      <c r="G4" s="349"/>
      <c r="H4" s="349"/>
    </row>
    <row r="5" spans="2:13" ht="13.15" customHeight="1" x14ac:dyDescent="0.2">
      <c r="E5" s="350" t="s">
        <v>498</v>
      </c>
      <c r="F5" s="350"/>
      <c r="G5" s="350"/>
      <c r="H5" s="350"/>
    </row>
    <row r="6" spans="2:13" x14ac:dyDescent="0.2">
      <c r="F6" s="351" t="s">
        <v>499</v>
      </c>
      <c r="G6" s="351"/>
      <c r="H6" s="351"/>
    </row>
    <row r="7" spans="2:13" x14ac:dyDescent="0.2">
      <c r="F7" s="351" t="s">
        <v>500</v>
      </c>
      <c r="G7" s="351"/>
      <c r="H7" s="351"/>
    </row>
    <row r="8" spans="2:13" x14ac:dyDescent="0.2">
      <c r="F8" s="240"/>
      <c r="G8" s="240"/>
      <c r="H8" s="240" t="s">
        <v>501</v>
      </c>
    </row>
    <row r="9" spans="2:13" x14ac:dyDescent="0.2">
      <c r="F9" s="352"/>
      <c r="G9" s="353"/>
      <c r="H9" s="353"/>
    </row>
    <row r="11" spans="2:13" ht="24.75" x14ac:dyDescent="0.35">
      <c r="B11" s="238" t="s">
        <v>154</v>
      </c>
      <c r="G11" s="241"/>
      <c r="H11" s="242"/>
      <c r="L11" s="243"/>
    </row>
    <row r="12" spans="2:13" x14ac:dyDescent="0.2">
      <c r="B12" s="238" t="s">
        <v>493</v>
      </c>
      <c r="M12" s="244"/>
    </row>
    <row r="13" spans="2:13" ht="16.7" customHeight="1" x14ac:dyDescent="0.2">
      <c r="B13" s="235" t="s">
        <v>494</v>
      </c>
      <c r="G13" s="245" t="s">
        <v>502</v>
      </c>
      <c r="H13" s="246">
        <v>44378</v>
      </c>
      <c r="I13" s="235"/>
      <c r="M13" s="244"/>
    </row>
    <row r="14" spans="2:13" ht="16.7" customHeight="1" x14ac:dyDescent="0.2">
      <c r="B14" s="235" t="s">
        <v>503</v>
      </c>
      <c r="G14" s="245" t="s">
        <v>504</v>
      </c>
      <c r="H14" s="247" t="s">
        <v>505</v>
      </c>
      <c r="I14" s="235"/>
    </row>
    <row r="15" spans="2:13" ht="16.7" customHeight="1" x14ac:dyDescent="0.2">
      <c r="F15" s="248" t="s">
        <v>506</v>
      </c>
      <c r="G15" s="245"/>
      <c r="H15" s="237"/>
      <c r="I15" s="235"/>
    </row>
    <row r="16" spans="2:13" ht="16.7" customHeight="1" x14ac:dyDescent="0.2"/>
    <row r="17" spans="2:12" s="249" customFormat="1" ht="16.7" customHeight="1" x14ac:dyDescent="0.25">
      <c r="I17" s="250"/>
    </row>
    <row r="18" spans="2:12" s="249" customFormat="1" ht="21.2" customHeight="1" x14ac:dyDescent="0.25">
      <c r="B18" s="354" t="s">
        <v>155</v>
      </c>
      <c r="C18" s="355"/>
      <c r="D18" s="355"/>
      <c r="E18" s="355"/>
      <c r="F18" s="355"/>
      <c r="G18" s="356"/>
      <c r="H18" s="251" t="s">
        <v>78</v>
      </c>
      <c r="I18" s="252"/>
    </row>
    <row r="19" spans="2:12" ht="13.7" customHeight="1" x14ac:dyDescent="0.2">
      <c r="B19" s="357"/>
      <c r="C19" s="358"/>
      <c r="D19" s="358"/>
      <c r="E19" s="358"/>
      <c r="F19" s="358"/>
      <c r="G19" s="359"/>
      <c r="H19" s="253"/>
      <c r="I19" s="254"/>
    </row>
    <row r="20" spans="2:12" ht="13.7" customHeight="1" x14ac:dyDescent="0.2">
      <c r="B20" s="360" t="s">
        <v>507</v>
      </c>
      <c r="C20" s="361"/>
      <c r="D20" s="361"/>
      <c r="E20" s="361"/>
      <c r="F20" s="361"/>
      <c r="G20" s="362"/>
      <c r="H20" s="255"/>
      <c r="I20" s="254"/>
    </row>
    <row r="21" spans="2:12" ht="13.7" customHeight="1" x14ac:dyDescent="0.2">
      <c r="B21" s="363"/>
      <c r="C21" s="364"/>
      <c r="D21" s="364"/>
      <c r="E21" s="364"/>
      <c r="F21" s="364"/>
      <c r="G21" s="365"/>
      <c r="I21" s="254"/>
    </row>
    <row r="22" spans="2:12" ht="13.7" customHeight="1" x14ac:dyDescent="0.2">
      <c r="B22" s="363" t="s">
        <v>508</v>
      </c>
      <c r="C22" s="364"/>
      <c r="D22" s="364"/>
      <c r="E22" s="364"/>
      <c r="F22" s="364"/>
      <c r="G22" s="365"/>
      <c r="H22" s="255"/>
      <c r="I22" s="254"/>
    </row>
    <row r="23" spans="2:12" ht="13.7" customHeight="1" thickBot="1" x14ac:dyDescent="0.25">
      <c r="B23" s="363"/>
      <c r="C23" s="364"/>
      <c r="D23" s="364"/>
      <c r="E23" s="364"/>
      <c r="F23" s="364"/>
      <c r="G23" s="365"/>
      <c r="H23" s="255"/>
      <c r="I23" s="254"/>
    </row>
    <row r="24" spans="2:12" ht="13.7" customHeight="1" x14ac:dyDescent="0.2">
      <c r="B24" s="347" t="s">
        <v>509</v>
      </c>
      <c r="C24" s="348"/>
      <c r="D24" s="348"/>
      <c r="E24" s="257"/>
      <c r="F24" s="256" t="s">
        <v>78</v>
      </c>
      <c r="G24" s="258" t="s">
        <v>167</v>
      </c>
      <c r="I24" s="254"/>
    </row>
    <row r="25" spans="2:12" ht="13.7" customHeight="1" x14ac:dyDescent="0.2">
      <c r="B25" s="366" t="s">
        <v>510</v>
      </c>
      <c r="C25" s="367"/>
      <c r="D25" s="367"/>
      <c r="E25" s="259"/>
      <c r="F25" s="260">
        <v>3000</v>
      </c>
      <c r="G25" s="261">
        <v>3000</v>
      </c>
      <c r="H25" s="262">
        <f>G25</f>
        <v>3000</v>
      </c>
      <c r="I25" s="254"/>
    </row>
    <row r="26" spans="2:12" ht="13.7" customHeight="1" x14ac:dyDescent="0.2">
      <c r="B26" s="366" t="s">
        <v>511</v>
      </c>
      <c r="C26" s="367"/>
      <c r="D26" s="367"/>
      <c r="E26" s="259"/>
      <c r="F26" s="260">
        <v>3000</v>
      </c>
      <c r="G26" s="261"/>
      <c r="H26" s="262"/>
      <c r="I26" s="254"/>
      <c r="L26" s="238"/>
    </row>
    <row r="27" spans="2:12" ht="13.7" customHeight="1" thickBot="1" x14ac:dyDescent="0.25">
      <c r="B27" s="368" t="s">
        <v>512</v>
      </c>
      <c r="C27" s="369"/>
      <c r="D27" s="369"/>
      <c r="E27" s="264"/>
      <c r="F27" s="265">
        <v>1000</v>
      </c>
      <c r="G27" s="266"/>
      <c r="H27" s="262"/>
      <c r="I27" s="254"/>
      <c r="L27" s="238"/>
    </row>
    <row r="28" spans="2:12" ht="13.7" customHeight="1" thickBot="1" x14ac:dyDescent="0.25">
      <c r="B28" s="370"/>
      <c r="C28" s="371"/>
      <c r="D28" s="372"/>
      <c r="E28" s="267" t="s">
        <v>145</v>
      </c>
      <c r="F28" s="268">
        <f>SUM(F25:F27)</f>
        <v>7000</v>
      </c>
      <c r="G28" s="269"/>
      <c r="H28" s="237"/>
      <c r="I28" s="254"/>
      <c r="L28" s="238"/>
    </row>
    <row r="29" spans="2:12" ht="13.7" customHeight="1" thickBot="1" x14ac:dyDescent="0.25">
      <c r="B29" s="363"/>
      <c r="C29" s="364"/>
      <c r="D29" s="364"/>
      <c r="E29" s="364"/>
      <c r="F29" s="364"/>
      <c r="G29" s="365"/>
      <c r="H29" s="255"/>
      <c r="I29" s="254"/>
      <c r="L29" s="238"/>
    </row>
    <row r="30" spans="2:12" ht="13.7" customHeight="1" x14ac:dyDescent="0.2">
      <c r="B30" s="347" t="s">
        <v>513</v>
      </c>
      <c r="C30" s="348"/>
      <c r="D30" s="348"/>
      <c r="E30" s="257"/>
      <c r="F30" s="256" t="s">
        <v>78</v>
      </c>
      <c r="G30" s="258" t="s">
        <v>167</v>
      </c>
      <c r="H30" s="255"/>
      <c r="I30" s="254"/>
      <c r="L30" s="238"/>
    </row>
    <row r="31" spans="2:12" ht="13.7" customHeight="1" x14ac:dyDescent="0.2">
      <c r="B31" s="366" t="s">
        <v>510</v>
      </c>
      <c r="C31" s="367"/>
      <c r="D31" s="367"/>
      <c r="E31" s="259"/>
      <c r="F31" s="260">
        <v>3000</v>
      </c>
      <c r="G31" s="261">
        <v>3000</v>
      </c>
      <c r="H31" s="262">
        <f>G31</f>
        <v>3000</v>
      </c>
      <c r="I31" s="254"/>
      <c r="L31" s="238"/>
    </row>
    <row r="32" spans="2:12" ht="13.7" customHeight="1" x14ac:dyDescent="0.2">
      <c r="B32" s="366" t="s">
        <v>511</v>
      </c>
      <c r="C32" s="367"/>
      <c r="D32" s="367"/>
      <c r="E32" s="259"/>
      <c r="F32" s="260">
        <v>3000</v>
      </c>
      <c r="G32" s="261"/>
      <c r="I32" s="254"/>
      <c r="L32" s="238"/>
    </row>
    <row r="33" spans="2:15" ht="13.7" customHeight="1" thickBot="1" x14ac:dyDescent="0.25">
      <c r="B33" s="368" t="s">
        <v>512</v>
      </c>
      <c r="C33" s="369"/>
      <c r="D33" s="369"/>
      <c r="E33" s="264"/>
      <c r="F33" s="265">
        <v>1000</v>
      </c>
      <c r="G33" s="266"/>
      <c r="I33" s="254"/>
      <c r="L33" s="238"/>
    </row>
    <row r="34" spans="2:15" ht="13.7" customHeight="1" thickBot="1" x14ac:dyDescent="0.25">
      <c r="B34" s="370"/>
      <c r="C34" s="371"/>
      <c r="D34" s="372"/>
      <c r="E34" s="267" t="s">
        <v>145</v>
      </c>
      <c r="F34" s="268">
        <f>SUM(F31:F33)</f>
        <v>7000</v>
      </c>
      <c r="G34" s="269"/>
      <c r="I34" s="254"/>
      <c r="L34" s="238"/>
    </row>
    <row r="35" spans="2:15" ht="13.7" customHeight="1" thickBot="1" x14ac:dyDescent="0.25">
      <c r="B35" s="363"/>
      <c r="C35" s="364"/>
      <c r="D35" s="364"/>
      <c r="E35" s="364"/>
      <c r="F35" s="364"/>
      <c r="G35" s="365"/>
      <c r="I35" s="254"/>
      <c r="L35" s="238"/>
    </row>
    <row r="36" spans="2:15" ht="13.7" customHeight="1" x14ac:dyDescent="0.2">
      <c r="B36" s="347" t="s">
        <v>514</v>
      </c>
      <c r="C36" s="348"/>
      <c r="D36" s="348"/>
      <c r="E36" s="257"/>
      <c r="F36" s="256" t="s">
        <v>78</v>
      </c>
      <c r="G36" s="258" t="s">
        <v>167</v>
      </c>
      <c r="I36" s="254"/>
      <c r="L36" s="238"/>
    </row>
    <row r="37" spans="2:15" ht="13.7" customHeight="1" x14ac:dyDescent="0.2">
      <c r="B37" s="366" t="s">
        <v>510</v>
      </c>
      <c r="C37" s="367"/>
      <c r="D37" s="367"/>
      <c r="E37" s="259"/>
      <c r="F37" s="260">
        <v>3000</v>
      </c>
      <c r="G37" s="261">
        <v>3000</v>
      </c>
      <c r="H37" s="262">
        <f>G37</f>
        <v>3000</v>
      </c>
      <c r="I37" s="254"/>
      <c r="O37" s="270"/>
    </row>
    <row r="38" spans="2:15" ht="13.7" customHeight="1" thickBot="1" x14ac:dyDescent="0.25">
      <c r="B38" s="366" t="s">
        <v>511</v>
      </c>
      <c r="C38" s="367"/>
      <c r="D38" s="367"/>
      <c r="E38" s="263"/>
      <c r="F38" s="271">
        <v>3000</v>
      </c>
      <c r="G38" s="266"/>
      <c r="H38" s="262"/>
      <c r="I38" s="254"/>
      <c r="O38" s="272"/>
    </row>
    <row r="39" spans="2:15" ht="13.7" customHeight="1" thickBot="1" x14ac:dyDescent="0.25">
      <c r="B39" s="368" t="s">
        <v>512</v>
      </c>
      <c r="C39" s="369"/>
      <c r="D39" s="369"/>
      <c r="E39" s="263"/>
      <c r="F39" s="271">
        <v>1000</v>
      </c>
      <c r="G39" s="266"/>
      <c r="H39" s="262"/>
      <c r="I39" s="254"/>
      <c r="O39" s="272"/>
    </row>
    <row r="40" spans="2:15" ht="13.7" customHeight="1" thickBot="1" x14ac:dyDescent="0.25">
      <c r="B40" s="273"/>
      <c r="C40" s="274"/>
      <c r="D40" s="274"/>
      <c r="E40" s="267" t="s">
        <v>145</v>
      </c>
      <c r="F40" s="268">
        <f>SUM(F36:F39)</f>
        <v>7000</v>
      </c>
      <c r="G40" s="275"/>
      <c r="I40" s="254"/>
    </row>
    <row r="41" spans="2:15" ht="13.7" customHeight="1" x14ac:dyDescent="0.2">
      <c r="B41" s="363"/>
      <c r="C41" s="364"/>
      <c r="D41" s="364"/>
      <c r="E41" s="364"/>
      <c r="F41" s="364"/>
      <c r="G41" s="365"/>
      <c r="I41" s="254"/>
    </row>
    <row r="42" spans="2:15" ht="13.7" customHeight="1" x14ac:dyDescent="0.2">
      <c r="B42" s="363"/>
      <c r="C42" s="364"/>
      <c r="D42" s="364"/>
      <c r="E42" s="364"/>
      <c r="F42" s="364"/>
      <c r="G42" s="365"/>
      <c r="H42" s="255"/>
      <c r="I42" s="254"/>
      <c r="L42" s="238"/>
    </row>
    <row r="43" spans="2:15" ht="13.7" customHeight="1" thickBot="1" x14ac:dyDescent="0.25">
      <c r="B43" s="363"/>
      <c r="C43" s="364"/>
      <c r="D43" s="364"/>
      <c r="E43" s="364"/>
      <c r="F43" s="364"/>
      <c r="G43" s="365"/>
      <c r="H43" s="255"/>
      <c r="I43" s="254"/>
      <c r="L43" s="238"/>
    </row>
    <row r="44" spans="2:15" ht="13.7" customHeight="1" x14ac:dyDescent="0.2">
      <c r="B44" s="347" t="s">
        <v>515</v>
      </c>
      <c r="C44" s="348"/>
      <c r="D44" s="348"/>
      <c r="E44" s="257"/>
      <c r="F44" s="256" t="s">
        <v>78</v>
      </c>
      <c r="G44" s="258" t="s">
        <v>167</v>
      </c>
      <c r="I44" s="254"/>
      <c r="L44" s="238"/>
    </row>
    <row r="45" spans="2:15" ht="13.7" customHeight="1" x14ac:dyDescent="0.2">
      <c r="B45" s="366" t="s">
        <v>510</v>
      </c>
      <c r="C45" s="367"/>
      <c r="D45" s="367"/>
      <c r="E45" s="259"/>
      <c r="F45" s="260">
        <v>2500</v>
      </c>
      <c r="G45" s="261">
        <v>2500</v>
      </c>
      <c r="H45" s="262">
        <f>G45</f>
        <v>2500</v>
      </c>
      <c r="I45" s="254"/>
      <c r="J45" s="237"/>
    </row>
    <row r="46" spans="2:15" ht="13.7" customHeight="1" x14ac:dyDescent="0.2">
      <c r="B46" s="366" t="s">
        <v>511</v>
      </c>
      <c r="C46" s="367"/>
      <c r="D46" s="367"/>
      <c r="E46" s="259"/>
      <c r="F46" s="260">
        <v>2500</v>
      </c>
      <c r="G46" s="261"/>
      <c r="H46" s="237"/>
      <c r="I46" s="254"/>
      <c r="J46" s="237"/>
    </row>
    <row r="47" spans="2:15" ht="13.7" customHeight="1" thickBot="1" x14ac:dyDescent="0.25">
      <c r="B47" s="368" t="s">
        <v>512</v>
      </c>
      <c r="C47" s="369"/>
      <c r="D47" s="369"/>
      <c r="E47" s="264"/>
      <c r="F47" s="265">
        <v>1000</v>
      </c>
      <c r="G47" s="266"/>
      <c r="I47" s="254"/>
    </row>
    <row r="48" spans="2:15" ht="13.7" customHeight="1" thickBot="1" x14ac:dyDescent="0.25">
      <c r="B48" s="370"/>
      <c r="C48" s="371"/>
      <c r="D48" s="372"/>
      <c r="E48" s="267" t="s">
        <v>145</v>
      </c>
      <c r="F48" s="268">
        <f>SUM(F45:F47)</f>
        <v>6000</v>
      </c>
      <c r="G48" s="269"/>
      <c r="H48" s="237"/>
      <c r="I48" s="254"/>
    </row>
    <row r="49" spans="2:9" ht="13.7" customHeight="1" x14ac:dyDescent="0.2">
      <c r="B49" s="373"/>
      <c r="C49" s="374"/>
      <c r="D49" s="374"/>
      <c r="E49" s="374"/>
      <c r="F49" s="374"/>
      <c r="G49" s="375"/>
      <c r="I49" s="254"/>
    </row>
    <row r="50" spans="2:9" ht="21.2" customHeight="1" x14ac:dyDescent="0.2">
      <c r="B50" s="245" t="s">
        <v>156</v>
      </c>
      <c r="C50" s="245"/>
      <c r="D50" s="245"/>
      <c r="E50" s="276"/>
      <c r="F50" s="376" t="s">
        <v>516</v>
      </c>
      <c r="G50" s="377"/>
      <c r="H50" s="277">
        <f>SUM(H21:H49)</f>
        <v>11500</v>
      </c>
      <c r="I50" s="278"/>
    </row>
    <row r="51" spans="2:9" ht="21.2" customHeight="1" x14ac:dyDescent="0.2">
      <c r="B51" s="349"/>
      <c r="C51" s="349"/>
      <c r="D51" s="349"/>
      <c r="E51" s="279"/>
      <c r="F51" s="378" t="s">
        <v>517</v>
      </c>
      <c r="G51" s="379"/>
      <c r="H51" s="280">
        <f>H50*0.1</f>
        <v>1150</v>
      </c>
      <c r="I51" s="278"/>
    </row>
    <row r="52" spans="2:9" ht="21.2" customHeight="1" x14ac:dyDescent="0.2">
      <c r="B52" s="239"/>
      <c r="C52" s="239"/>
      <c r="D52" s="239"/>
      <c r="E52" s="281"/>
      <c r="F52" s="378" t="s">
        <v>518</v>
      </c>
      <c r="G52" s="379"/>
      <c r="H52" s="280">
        <f>H51+H50</f>
        <v>12650</v>
      </c>
      <c r="I52" s="278"/>
    </row>
    <row r="53" spans="2:9" ht="21.2" customHeight="1" x14ac:dyDescent="0.2">
      <c r="B53" s="235" t="s">
        <v>157</v>
      </c>
      <c r="C53" s="235" t="s">
        <v>519</v>
      </c>
      <c r="D53" s="281"/>
      <c r="E53" s="281"/>
      <c r="F53" s="352"/>
      <c r="G53" s="352"/>
      <c r="H53" s="282"/>
      <c r="I53" s="235"/>
    </row>
    <row r="54" spans="2:9" ht="16.7" customHeight="1" x14ac:dyDescent="0.2">
      <c r="B54" s="235" t="s">
        <v>520</v>
      </c>
      <c r="C54" s="235" t="s">
        <v>521</v>
      </c>
    </row>
    <row r="55" spans="2:9" ht="16.7" customHeight="1" x14ac:dyDescent="0.2">
      <c r="B55" s="235" t="s">
        <v>161</v>
      </c>
      <c r="C55" s="283" t="s">
        <v>522</v>
      </c>
      <c r="F55" s="238" t="s">
        <v>523</v>
      </c>
    </row>
    <row r="56" spans="2:9" ht="16.7" customHeight="1" x14ac:dyDescent="0.2">
      <c r="B56" s="235" t="s">
        <v>524</v>
      </c>
      <c r="C56" s="284" t="s">
        <v>164</v>
      </c>
      <c r="E56" s="235" t="s">
        <v>525</v>
      </c>
    </row>
    <row r="57" spans="2:9" s="249" customFormat="1" ht="16.7" customHeight="1" x14ac:dyDescent="0.25">
      <c r="I57" s="250"/>
    </row>
  </sheetData>
  <mergeCells count="41">
    <mergeCell ref="F50:G50"/>
    <mergeCell ref="B51:D51"/>
    <mergeCell ref="F51:G51"/>
    <mergeCell ref="F52:G52"/>
    <mergeCell ref="F53:G53"/>
    <mergeCell ref="B49:G49"/>
    <mergeCell ref="B37:D37"/>
    <mergeCell ref="B38:D38"/>
    <mergeCell ref="B39:D39"/>
    <mergeCell ref="B41:G41"/>
    <mergeCell ref="B42:G42"/>
    <mergeCell ref="B43:G43"/>
    <mergeCell ref="B44:D44"/>
    <mergeCell ref="B45:D45"/>
    <mergeCell ref="B46:D46"/>
    <mergeCell ref="B47:D47"/>
    <mergeCell ref="B48:D48"/>
    <mergeCell ref="B36:D36"/>
    <mergeCell ref="B25:D25"/>
    <mergeCell ref="B26:D26"/>
    <mergeCell ref="B27:D27"/>
    <mergeCell ref="B28:D28"/>
    <mergeCell ref="B29:G29"/>
    <mergeCell ref="B30:D30"/>
    <mergeCell ref="B31:D31"/>
    <mergeCell ref="B32:D32"/>
    <mergeCell ref="B33:D33"/>
    <mergeCell ref="B34:D34"/>
    <mergeCell ref="B35:G35"/>
    <mergeCell ref="B24:D24"/>
    <mergeCell ref="F4:H4"/>
    <mergeCell ref="E5:H5"/>
    <mergeCell ref="F6:H6"/>
    <mergeCell ref="F7:H7"/>
    <mergeCell ref="F9:H9"/>
    <mergeCell ref="B18:G18"/>
    <mergeCell ref="B19:G19"/>
    <mergeCell ref="B20:G20"/>
    <mergeCell ref="B21:G21"/>
    <mergeCell ref="B22:G22"/>
    <mergeCell ref="B23:G23"/>
  </mergeCells>
  <printOptions horizontalCentered="1"/>
  <pageMargins left="0.55311023622047251" right="0.11811023622047245" top="0.19685039370078741" bottom="0.19685039370078741" header="0.51181102362204722" footer="0.51181102362204722"/>
  <pageSetup scale="87"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440A2-6DCB-4F7A-BF82-DD6AC71D2658}">
  <dimension ref="A1:U44"/>
  <sheetViews>
    <sheetView tabSelected="1" view="pageBreakPreview" topLeftCell="A9" zoomScaleNormal="100" zoomScaleSheetLayoutView="100" zoomScalePageLayoutView="85" workbookViewId="0">
      <selection activeCell="O26" sqref="O22:Q26"/>
    </sheetView>
  </sheetViews>
  <sheetFormatPr defaultRowHeight="15" x14ac:dyDescent="0.25"/>
  <cols>
    <col min="1" max="6" width="7.140625" customWidth="1"/>
    <col min="7"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x14ac:dyDescent="0.25"/>
    <row r="2" spans="1:21" ht="30" x14ac:dyDescent="0.25">
      <c r="C2" s="30"/>
      <c r="D2" s="30"/>
      <c r="E2" s="30"/>
      <c r="F2" s="89" t="s">
        <v>165</v>
      </c>
      <c r="G2" s="30"/>
      <c r="H2" s="30"/>
      <c r="I2" s="30"/>
      <c r="M2" s="380"/>
      <c r="N2" s="380"/>
      <c r="O2" s="380"/>
      <c r="P2" s="380"/>
      <c r="Q2" s="380"/>
      <c r="R2" s="380"/>
      <c r="S2" s="380"/>
      <c r="T2" s="380"/>
    </row>
    <row r="3" spans="1:21" ht="15" customHeight="1" x14ac:dyDescent="0.25">
      <c r="I3" s="149"/>
    </row>
    <row r="4" spans="1:21" ht="15" customHeight="1" x14ac:dyDescent="0.25">
      <c r="A4" s="44" t="s">
        <v>154</v>
      </c>
      <c r="D4" s="45"/>
      <c r="E4" s="45"/>
      <c r="F4" s="45"/>
      <c r="H4" s="46" t="s">
        <v>63</v>
      </c>
      <c r="J4" s="226">
        <v>44869</v>
      </c>
      <c r="K4" s="208"/>
      <c r="L4" s="44"/>
      <c r="M4" s="45"/>
      <c r="N4" s="45"/>
      <c r="O4" s="45"/>
      <c r="P4" s="45"/>
      <c r="Q4" s="45"/>
      <c r="S4" s="46"/>
      <c r="T4" s="317"/>
      <c r="U4" s="317"/>
    </row>
    <row r="5" spans="1:21" ht="15" customHeight="1" x14ac:dyDescent="0.25">
      <c r="A5" s="45" t="str">
        <f>IF('01-Project Info'!B8&lt;&gt;"",'01-Project Info'!B8,"")</f>
        <v>Xiguo Du</v>
      </c>
      <c r="D5" s="45"/>
      <c r="E5" s="45"/>
      <c r="F5" s="45"/>
      <c r="H5" s="46" t="s">
        <v>210</v>
      </c>
      <c r="J5" s="225" t="str" cm="1">
        <f t="array" aca="1" ref="J5" ca="1">MID(CELL("filename",A1),FIND("]",CELL("filename",A1))+1,255)</f>
        <v>211275</v>
      </c>
      <c r="K5" s="17"/>
      <c r="L5" s="44"/>
      <c r="M5" s="45"/>
      <c r="N5" s="45"/>
      <c r="O5" s="45"/>
      <c r="P5" s="45"/>
      <c r="Q5" s="45"/>
      <c r="S5" s="46"/>
      <c r="T5" s="48"/>
      <c r="U5" s="15"/>
    </row>
    <row r="6" spans="1:21" ht="15" customHeight="1" x14ac:dyDescent="0.25">
      <c r="A6" s="45" t="str">
        <f>IF('01-Project Info'!B9&lt;&gt;"",'01-Project Info'!B9,"")</f>
        <v>LVQC Pty Ltd</v>
      </c>
      <c r="D6" s="45"/>
      <c r="E6" s="45"/>
      <c r="F6" s="45"/>
      <c r="H6" s="205" t="s">
        <v>216</v>
      </c>
      <c r="I6" s="100"/>
      <c r="J6" s="100"/>
      <c r="K6" s="100"/>
      <c r="L6" s="45"/>
      <c r="M6" s="45"/>
      <c r="N6" s="45"/>
      <c r="O6" s="45"/>
      <c r="P6" s="44"/>
      <c r="Q6" s="44"/>
      <c r="R6" s="46"/>
      <c r="S6" s="47"/>
      <c r="U6" s="15"/>
    </row>
    <row r="7" spans="1:21" ht="15" customHeight="1" x14ac:dyDescent="0.25">
      <c r="A7" s="45" t="str">
        <f>IF('01-Project Info'!B10&lt;&gt;"",'01-Project Info'!B10,"")</f>
        <v/>
      </c>
      <c r="B7" s="45"/>
      <c r="C7" s="45"/>
      <c r="D7" s="45"/>
      <c r="E7" s="45"/>
      <c r="F7" s="45"/>
      <c r="H7" s="4" t="s">
        <v>209</v>
      </c>
      <c r="J7" s="225" t="s">
        <v>31</v>
      </c>
      <c r="L7" s="45"/>
      <c r="M7" s="45"/>
      <c r="N7" s="45"/>
      <c r="O7" s="45"/>
      <c r="P7" s="44"/>
      <c r="Q7" s="44"/>
      <c r="R7" s="46"/>
      <c r="S7" s="47"/>
      <c r="U7" s="15"/>
    </row>
    <row r="8" spans="1:21" ht="15" customHeight="1" x14ac:dyDescent="0.25">
      <c r="A8" s="45" t="str">
        <f>IF('01-Project Info'!B11&lt;&gt;"","ABN:" &amp; '01-Project Info'!B11,"")</f>
        <v>ABN:486 119 13</v>
      </c>
      <c r="B8" s="45"/>
      <c r="C8" s="45"/>
      <c r="D8" s="45"/>
      <c r="E8" s="148"/>
      <c r="F8" s="45"/>
      <c r="G8" s="46"/>
      <c r="H8" s="47"/>
      <c r="J8" s="15"/>
      <c r="L8" s="45"/>
      <c r="M8" s="45"/>
      <c r="N8" s="45"/>
      <c r="O8" s="45"/>
      <c r="P8" s="44"/>
      <c r="Q8" s="44"/>
      <c r="R8" s="46"/>
      <c r="S8" s="47"/>
      <c r="U8" s="15"/>
    </row>
    <row r="9" spans="1:21" ht="15" customHeight="1" x14ac:dyDescent="0.25"/>
    <row r="10" spans="1:21" ht="30" customHeight="1" x14ac:dyDescent="0.25">
      <c r="A10" s="90"/>
      <c r="B10" s="91"/>
      <c r="C10" s="91"/>
      <c r="D10" s="91" t="s">
        <v>155</v>
      </c>
      <c r="E10" s="91"/>
      <c r="F10" s="91"/>
      <c r="G10" s="91"/>
      <c r="H10" s="92"/>
      <c r="I10" s="85" t="s">
        <v>170</v>
      </c>
      <c r="J10" s="86" t="s">
        <v>171</v>
      </c>
      <c r="L10" s="381"/>
      <c r="M10" s="381"/>
      <c r="N10" s="381"/>
      <c r="O10" s="381"/>
      <c r="P10" s="381"/>
      <c r="Q10" s="381"/>
      <c r="R10" s="381"/>
      <c r="S10" s="381"/>
      <c r="T10" s="25"/>
      <c r="U10" s="25"/>
    </row>
    <row r="11" spans="1:21" ht="15" customHeight="1" x14ac:dyDescent="0.25">
      <c r="A11" s="101"/>
      <c r="H11" s="102"/>
      <c r="I11" s="104"/>
      <c r="J11" s="102"/>
    </row>
    <row r="12" spans="1:21" ht="15" customHeight="1" x14ac:dyDescent="0.25">
      <c r="A12" s="138" t="str">
        <f>'01-Project Info'!B1</f>
        <v>71-71A Queenscliff Road, Queenscliff</v>
      </c>
      <c r="H12" s="102"/>
      <c r="I12" s="146"/>
      <c r="J12" s="102"/>
    </row>
    <row r="13" spans="1:21" ht="15" customHeight="1" x14ac:dyDescent="0.25">
      <c r="A13" s="101"/>
      <c r="H13" s="102"/>
      <c r="I13" s="82"/>
      <c r="J13" s="83"/>
    </row>
    <row r="14" spans="1:21" ht="15" customHeight="1" x14ac:dyDescent="0.25">
      <c r="A14" s="101" t="str">
        <f>'01-Project Info'!B5 &amp; " design and documentation"</f>
        <v>Kitchen Ventilation design and documentation</v>
      </c>
      <c r="B14" s="7"/>
      <c r="C14" s="7"/>
      <c r="D14" s="7"/>
      <c r="E14" s="7"/>
      <c r="H14" s="102"/>
      <c r="I14" s="82"/>
      <c r="J14" s="83"/>
    </row>
    <row r="15" spans="1:21" ht="15" customHeight="1" x14ac:dyDescent="0.25">
      <c r="A15" s="101"/>
      <c r="B15" t="s">
        <v>222</v>
      </c>
      <c r="G15" t="s">
        <v>78</v>
      </c>
      <c r="H15" s="102" t="s">
        <v>167</v>
      </c>
      <c r="I15" s="82"/>
      <c r="J15" s="83"/>
      <c r="L15" s="101"/>
      <c r="M15" t="s">
        <v>222</v>
      </c>
      <c r="R15" t="s">
        <v>78</v>
      </c>
      <c r="S15" s="102" t="s">
        <v>167</v>
      </c>
    </row>
    <row r="16" spans="1:21" ht="15" customHeight="1" x14ac:dyDescent="0.25">
      <c r="A16" s="101" t="s">
        <v>436</v>
      </c>
      <c r="E16" s="93"/>
      <c r="G16" s="383">
        <v>3000</v>
      </c>
      <c r="H16" s="95" t="s">
        <v>217</v>
      </c>
      <c r="I16" s="95" t="str">
        <f>H16</f>
        <v>Paid</v>
      </c>
      <c r="J16" s="95" t="s">
        <v>217</v>
      </c>
      <c r="L16" s="101" t="s">
        <v>218</v>
      </c>
      <c r="P16" s="93">
        <v>0.3</v>
      </c>
      <c r="R16" s="94">
        <v>13500</v>
      </c>
      <c r="S16" s="95" t="s">
        <v>217</v>
      </c>
    </row>
    <row r="17" spans="1:21" ht="15" customHeight="1" x14ac:dyDescent="0.25">
      <c r="A17" s="101" t="s">
        <v>526</v>
      </c>
      <c r="E17" s="93"/>
      <c r="G17" s="383">
        <v>4000</v>
      </c>
      <c r="H17" s="229"/>
      <c r="I17" s="82"/>
      <c r="J17" s="83"/>
      <c r="L17" s="101" t="s">
        <v>219</v>
      </c>
      <c r="P17" s="93">
        <v>0.35</v>
      </c>
      <c r="R17" s="94">
        <v>20000</v>
      </c>
      <c r="S17" s="95" t="s">
        <v>217</v>
      </c>
    </row>
    <row r="18" spans="1:21" ht="15" customHeight="1" x14ac:dyDescent="0.25">
      <c r="A18" s="101"/>
      <c r="E18" s="93"/>
      <c r="F18" t="s">
        <v>437</v>
      </c>
      <c r="G18" s="383">
        <f>SUM(G16:G17)</f>
        <v>7000</v>
      </c>
      <c r="H18" s="229"/>
      <c r="I18" s="82"/>
      <c r="J18" s="83"/>
      <c r="L18" s="101" t="s">
        <v>220</v>
      </c>
      <c r="P18" s="93">
        <v>0.3</v>
      </c>
      <c r="R18" s="94">
        <v>13335</v>
      </c>
      <c r="S18" s="95" t="s">
        <v>217</v>
      </c>
    </row>
    <row r="19" spans="1:21" ht="15" customHeight="1" x14ac:dyDescent="0.25">
      <c r="A19" s="101"/>
      <c r="E19" s="93"/>
      <c r="G19" s="384"/>
      <c r="H19" s="95"/>
      <c r="I19" s="82"/>
      <c r="J19" s="83"/>
      <c r="L19" s="101" t="s">
        <v>221</v>
      </c>
      <c r="P19" s="93">
        <v>0.05</v>
      </c>
      <c r="R19" s="94">
        <v>2500</v>
      </c>
      <c r="S19" s="95">
        <v>2500</v>
      </c>
    </row>
    <row r="20" spans="1:21" ht="15" customHeight="1" x14ac:dyDescent="0.25">
      <c r="A20" s="101" t="s">
        <v>438</v>
      </c>
      <c r="E20" s="93"/>
      <c r="G20" s="383">
        <v>3000</v>
      </c>
      <c r="H20" s="95" t="s">
        <v>217</v>
      </c>
      <c r="I20" s="95" t="str">
        <f>H20</f>
        <v>Paid</v>
      </c>
      <c r="J20" s="95" t="s">
        <v>217</v>
      </c>
      <c r="L20" s="101"/>
      <c r="S20" s="102"/>
    </row>
    <row r="21" spans="1:21" ht="15" customHeight="1" x14ac:dyDescent="0.25">
      <c r="A21" s="101" t="s">
        <v>439</v>
      </c>
      <c r="E21" s="93"/>
      <c r="G21" s="383">
        <v>4000</v>
      </c>
      <c r="H21" s="229"/>
      <c r="I21" s="82"/>
      <c r="J21" s="83"/>
      <c r="L21" s="101"/>
      <c r="S21" s="102"/>
    </row>
    <row r="22" spans="1:21" ht="15" customHeight="1" x14ac:dyDescent="0.25">
      <c r="A22" s="101"/>
      <c r="F22" t="s">
        <v>437</v>
      </c>
      <c r="G22" s="383">
        <f>SUM(G20:G21)</f>
        <v>7000</v>
      </c>
      <c r="H22" s="229"/>
      <c r="I22" s="82"/>
      <c r="J22" s="83"/>
    </row>
    <row r="23" spans="1:21" ht="15" customHeight="1" x14ac:dyDescent="0.25">
      <c r="A23" s="101"/>
      <c r="G23" s="383"/>
      <c r="H23" s="102"/>
      <c r="I23" s="82"/>
      <c r="J23" s="83"/>
      <c r="L23" s="101"/>
      <c r="S23" s="102"/>
    </row>
    <row r="24" spans="1:21" ht="15" customHeight="1" x14ac:dyDescent="0.25">
      <c r="A24" s="101" t="s">
        <v>440</v>
      </c>
      <c r="E24" s="93"/>
      <c r="G24" s="383">
        <v>3000</v>
      </c>
      <c r="H24" s="95" t="s">
        <v>217</v>
      </c>
      <c r="I24" s="95" t="str">
        <f>H24</f>
        <v>Paid</v>
      </c>
      <c r="J24" s="95" t="s">
        <v>217</v>
      </c>
      <c r="L24" s="101" t="s">
        <v>166</v>
      </c>
      <c r="P24" s="93"/>
      <c r="R24" s="94" t="s">
        <v>78</v>
      </c>
      <c r="S24" s="95" t="s">
        <v>167</v>
      </c>
      <c r="T24" s="103"/>
      <c r="U24" s="55"/>
    </row>
    <row r="25" spans="1:21" ht="15" customHeight="1" x14ac:dyDescent="0.25">
      <c r="A25" s="101" t="s">
        <v>441</v>
      </c>
      <c r="E25" s="93"/>
      <c r="G25" s="383">
        <v>4000</v>
      </c>
      <c r="H25" s="95"/>
      <c r="I25" s="82"/>
      <c r="J25" s="83"/>
      <c r="L25" s="101" t="s">
        <v>168</v>
      </c>
      <c r="P25" s="93"/>
      <c r="R25" s="94">
        <v>4000</v>
      </c>
      <c r="S25" s="95">
        <f>R25</f>
        <v>4000</v>
      </c>
      <c r="T25" s="82">
        <f>S25</f>
        <v>4000</v>
      </c>
      <c r="U25" s="83">
        <f>T25*1.1</f>
        <v>4400</v>
      </c>
    </row>
    <row r="26" spans="1:21" ht="15" customHeight="1" x14ac:dyDescent="0.25">
      <c r="A26" s="101"/>
      <c r="F26" t="s">
        <v>437</v>
      </c>
      <c r="G26" s="383">
        <f>SUM(G24:G25)</f>
        <v>7000</v>
      </c>
      <c r="H26" s="229"/>
      <c r="I26" s="82"/>
      <c r="J26" s="83"/>
      <c r="L26" s="101" t="s">
        <v>169</v>
      </c>
      <c r="P26" s="93"/>
      <c r="R26" s="94">
        <v>3800</v>
      </c>
      <c r="S26" s="95"/>
      <c r="T26" s="82"/>
      <c r="U26" s="83"/>
    </row>
    <row r="27" spans="1:21" ht="15" customHeight="1" x14ac:dyDescent="0.25">
      <c r="A27" s="101"/>
      <c r="E27" s="93"/>
      <c r="G27" s="383"/>
      <c r="H27" s="95"/>
      <c r="I27" s="82"/>
      <c r="J27" s="83"/>
      <c r="L27" s="101"/>
      <c r="P27" s="93"/>
      <c r="R27" s="94"/>
      <c r="S27" s="95"/>
      <c r="T27" s="53"/>
      <c r="U27" s="53"/>
    </row>
    <row r="28" spans="1:21" ht="15" customHeight="1" x14ac:dyDescent="0.25">
      <c r="A28" s="101" t="s">
        <v>442</v>
      </c>
      <c r="E28" s="93"/>
      <c r="G28" s="383">
        <v>2500</v>
      </c>
      <c r="H28" s="95" t="s">
        <v>217</v>
      </c>
      <c r="I28" s="95" t="str">
        <f>H28</f>
        <v>Paid</v>
      </c>
      <c r="J28" s="95" t="s">
        <v>217</v>
      </c>
      <c r="L28" s="101"/>
      <c r="S28" s="102"/>
    </row>
    <row r="29" spans="1:21" ht="15" customHeight="1" x14ac:dyDescent="0.25">
      <c r="A29" s="101" t="s">
        <v>443</v>
      </c>
      <c r="E29" s="93"/>
      <c r="G29" s="383">
        <v>3500</v>
      </c>
      <c r="H29" s="95"/>
      <c r="I29" s="82"/>
      <c r="J29" s="83"/>
      <c r="L29" s="101"/>
      <c r="S29" s="102"/>
      <c r="T29" s="53"/>
      <c r="U29" s="53"/>
    </row>
    <row r="30" spans="1:21" ht="15" customHeight="1" x14ac:dyDescent="0.25">
      <c r="A30" s="101"/>
      <c r="F30" t="s">
        <v>437</v>
      </c>
      <c r="G30" s="383">
        <f>SUM(G28:G29)</f>
        <v>6000</v>
      </c>
      <c r="H30" s="229"/>
      <c r="I30" s="82"/>
      <c r="J30" s="83"/>
      <c r="L30" s="54"/>
      <c r="M30" s="54"/>
      <c r="N30" s="54"/>
    </row>
    <row r="31" spans="1:21" ht="15" customHeight="1" x14ac:dyDescent="0.25">
      <c r="A31" s="101"/>
      <c r="G31" s="384"/>
      <c r="H31" s="102"/>
      <c r="I31" s="82"/>
      <c r="J31" s="83"/>
      <c r="S31" s="25"/>
      <c r="T31" s="53"/>
      <c r="U31" s="53"/>
    </row>
    <row r="32" spans="1:21" ht="15" customHeight="1" x14ac:dyDescent="0.25">
      <c r="A32" s="49" t="s">
        <v>527</v>
      </c>
      <c r="B32" s="50"/>
      <c r="C32" s="50"/>
      <c r="D32" s="50"/>
      <c r="E32" s="50"/>
      <c r="F32" s="50"/>
      <c r="G32" s="382">
        <v>6000</v>
      </c>
      <c r="H32" s="385">
        <f>G32</f>
        <v>6000</v>
      </c>
      <c r="I32" s="385">
        <f>H32</f>
        <v>6000</v>
      </c>
      <c r="J32" s="385">
        <f>I32*1.1</f>
        <v>6600.0000000000009</v>
      </c>
      <c r="S32" s="25"/>
      <c r="T32" s="53"/>
      <c r="U32" s="53"/>
    </row>
    <row r="33" spans="1:21" ht="15" customHeight="1" x14ac:dyDescent="0.25">
      <c r="H33" s="81" t="s">
        <v>145</v>
      </c>
      <c r="I33" s="84">
        <f>SUM(I11:I32)</f>
        <v>6000</v>
      </c>
      <c r="J33" s="84">
        <f>SUM(J11:J32)</f>
        <v>6600.0000000000009</v>
      </c>
      <c r="L33" s="54"/>
      <c r="M33" s="54"/>
      <c r="N33" s="54"/>
    </row>
    <row r="34" spans="1:21" ht="15" customHeight="1" x14ac:dyDescent="0.25">
      <c r="H34" s="87"/>
      <c r="I34" s="88"/>
      <c r="J34" s="88"/>
      <c r="S34" s="25"/>
      <c r="T34" s="53"/>
      <c r="U34" s="53"/>
    </row>
    <row r="35" spans="1:21" ht="15" customHeight="1" x14ac:dyDescent="0.25">
      <c r="H35" s="87"/>
      <c r="I35" s="88"/>
      <c r="J35" s="88"/>
      <c r="S35" s="25"/>
      <c r="T35" s="53"/>
      <c r="U35" s="53"/>
    </row>
    <row r="36" spans="1:21" ht="15" customHeight="1" x14ac:dyDescent="0.25">
      <c r="H36" s="25"/>
      <c r="I36" s="53"/>
      <c r="J36" s="53"/>
      <c r="S36" s="25"/>
      <c r="T36" s="53"/>
      <c r="U36" s="53"/>
    </row>
    <row r="37" spans="1:21" ht="15" customHeight="1" x14ac:dyDescent="0.25">
      <c r="B37" s="54"/>
      <c r="C37" s="54"/>
      <c r="L37" s="54"/>
      <c r="M37" s="54"/>
      <c r="N37" s="54"/>
    </row>
    <row r="38" spans="1:21" ht="15" customHeight="1" x14ac:dyDescent="0.25">
      <c r="A38" s="54" t="s">
        <v>156</v>
      </c>
      <c r="B38" s="52"/>
      <c r="C38" s="52"/>
      <c r="L38" s="52"/>
      <c r="M38" s="52"/>
      <c r="N38" s="52"/>
    </row>
    <row r="39" spans="1:21" ht="15" customHeight="1" x14ac:dyDescent="0.25">
      <c r="A39" s="55" t="s">
        <v>157</v>
      </c>
      <c r="B39" s="55" t="s">
        <v>158</v>
      </c>
      <c r="C39" s="56"/>
      <c r="H39" t="s">
        <v>215</v>
      </c>
      <c r="L39" s="55"/>
      <c r="M39" s="55"/>
      <c r="N39" s="56"/>
    </row>
    <row r="40" spans="1:21" ht="15" customHeight="1" x14ac:dyDescent="0.25">
      <c r="A40" s="55" t="s">
        <v>159</v>
      </c>
      <c r="B40" s="55" t="s">
        <v>160</v>
      </c>
      <c r="C40" s="55"/>
      <c r="G40" s="57"/>
      <c r="H40" s="17" t="s">
        <v>245</v>
      </c>
      <c r="L40" s="55"/>
      <c r="M40" s="55"/>
      <c r="N40" s="55"/>
      <c r="R40" s="57"/>
    </row>
    <row r="41" spans="1:21" ht="15" customHeight="1" x14ac:dyDescent="0.25">
      <c r="A41" s="55" t="s">
        <v>161</v>
      </c>
      <c r="B41" s="80" t="s">
        <v>162</v>
      </c>
      <c r="C41" s="55"/>
      <c r="H41" s="55"/>
      <c r="L41" s="55"/>
      <c r="M41" s="58"/>
      <c r="N41" s="55"/>
      <c r="R41" s="55"/>
    </row>
    <row r="42" spans="1:21" ht="15" customHeight="1" x14ac:dyDescent="0.25">
      <c r="A42" s="55" t="s">
        <v>163</v>
      </c>
      <c r="B42" s="59" t="s">
        <v>164</v>
      </c>
      <c r="C42" s="55"/>
      <c r="H42" s="15" t="s">
        <v>407</v>
      </c>
      <c r="I42" s="227">
        <v>106126</v>
      </c>
      <c r="L42" s="55"/>
      <c r="M42" s="59"/>
      <c r="N42" s="55"/>
    </row>
    <row r="43" spans="1:21" x14ac:dyDescent="0.25">
      <c r="A43" s="55"/>
      <c r="C43" s="52" t="s">
        <v>406</v>
      </c>
      <c r="D43" t="str">
        <f>IF('01-Project Info'!$B$6&lt;&gt;"",'01-Project Info'!$B$6,"")</f>
        <v>School</v>
      </c>
    </row>
    <row r="44" spans="1:21" x14ac:dyDescent="0.25">
      <c r="C44" s="3" t="s">
        <v>416</v>
      </c>
      <c r="D44" t="str">
        <f>IF('01-Project Info'!$B$5&lt;&gt;"",'01-Project Info'!$B$5,"")</f>
        <v>Kitchen Ventilation</v>
      </c>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4029&amp;"-,Bold"
A: &amp;"-,Regular"Suite 802, 299 Sussex St, Sydney&amp;"-,Bold"    
&amp;13E&amp;11: &amp;"-,Regular"admin@pcen.com.au&amp;"-,Bold"
W: &amp;"-,Regular"www.pcen.com.au
&amp;"-,Bold"M:&amp;"-,Regular" 0426 076 689             </oddHeader>
    <oddFooter xml:space="preserve">&amp;CThis document becomes a tax invoice when full amout of payment is made </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4DCCE-B14D-4820-8576-FF38AE95213E}">
  <dimension ref="A1:U44"/>
  <sheetViews>
    <sheetView view="pageBreakPreview" topLeftCell="A4" zoomScaleNormal="100" zoomScaleSheetLayoutView="100" zoomScalePageLayoutView="85" workbookViewId="0">
      <selection activeCell="F33" sqref="F33"/>
    </sheetView>
  </sheetViews>
  <sheetFormatPr defaultRowHeight="15" x14ac:dyDescent="0.25"/>
  <cols>
    <col min="1" max="6" width="7.7109375" customWidth="1"/>
    <col min="7" max="8" width="9.7109375" customWidth="1"/>
    <col min="9"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x14ac:dyDescent="0.25"/>
    <row r="2" spans="1:21" ht="30" x14ac:dyDescent="0.25">
      <c r="C2" s="30"/>
      <c r="D2" s="30"/>
      <c r="E2" s="30"/>
      <c r="F2" s="89" t="s">
        <v>165</v>
      </c>
      <c r="G2" s="30"/>
      <c r="H2" s="30"/>
      <c r="I2" s="30"/>
      <c r="M2" s="380"/>
      <c r="N2" s="380"/>
      <c r="O2" s="380"/>
      <c r="P2" s="380"/>
      <c r="Q2" s="380"/>
      <c r="R2" s="380"/>
      <c r="S2" s="380"/>
      <c r="T2" s="380"/>
    </row>
    <row r="3" spans="1:21" ht="15" customHeight="1" x14ac:dyDescent="0.25">
      <c r="I3" s="149" t="s">
        <v>364</v>
      </c>
    </row>
    <row r="4" spans="1:21" ht="15" customHeight="1" x14ac:dyDescent="0.25">
      <c r="A4" s="44" t="s">
        <v>154</v>
      </c>
      <c r="D4" s="45"/>
      <c r="E4" s="45"/>
      <c r="F4" s="45"/>
      <c r="H4" s="46" t="s">
        <v>63</v>
      </c>
      <c r="J4" s="226">
        <v>44806</v>
      </c>
      <c r="L4" s="44"/>
      <c r="M4" s="45"/>
      <c r="N4" s="45"/>
      <c r="O4" s="45"/>
      <c r="P4" s="45"/>
      <c r="Q4" s="45"/>
      <c r="S4" s="46"/>
      <c r="T4" s="317"/>
      <c r="U4" s="317"/>
    </row>
    <row r="5" spans="1:21" ht="15" customHeight="1" x14ac:dyDescent="0.25">
      <c r="A5" s="45" t="str">
        <f>IF('01-Project Info'!B8&lt;&gt;"",'01-Project Info'!B8,"")</f>
        <v>Xiguo Du</v>
      </c>
      <c r="D5" s="45"/>
      <c r="E5" s="45"/>
      <c r="F5" s="45"/>
      <c r="H5" s="46" t="s">
        <v>210</v>
      </c>
      <c r="J5" s="225" t="str" cm="1">
        <f t="array" aca="1" ref="J5" ca="1">MID(CELL("filename",A1),FIND("]",CELL("filename",A1))+1,255)</f>
        <v>INV-X</v>
      </c>
      <c r="L5" s="44"/>
      <c r="M5" s="45"/>
      <c r="N5" s="45"/>
      <c r="O5" s="45"/>
      <c r="P5" s="45"/>
      <c r="Q5" s="45"/>
      <c r="S5" s="46"/>
      <c r="T5" s="48"/>
      <c r="U5" s="15"/>
    </row>
    <row r="6" spans="1:21" ht="15" customHeight="1" x14ac:dyDescent="0.25">
      <c r="A6" s="45" t="str">
        <f>IF('01-Project Info'!B9&lt;&gt;"",'01-Project Info'!B9,"")</f>
        <v>LVQC Pty Ltd</v>
      </c>
      <c r="D6" s="45"/>
      <c r="E6" s="45"/>
      <c r="F6" s="45"/>
      <c r="H6" s="205" t="s">
        <v>216</v>
      </c>
      <c r="I6" s="100"/>
      <c r="J6" s="100"/>
      <c r="L6" s="45"/>
      <c r="M6" s="45"/>
      <c r="N6" s="45"/>
      <c r="O6" s="45"/>
      <c r="P6" s="44"/>
      <c r="Q6" s="44"/>
      <c r="R6" s="46"/>
      <c r="S6" s="47"/>
      <c r="U6" s="15"/>
    </row>
    <row r="7" spans="1:21" ht="15" customHeight="1" x14ac:dyDescent="0.25">
      <c r="A7" s="45" t="str">
        <f>IF('01-Project Info'!B10&lt;&gt;"",'01-Project Info'!B10,"")</f>
        <v/>
      </c>
      <c r="B7" s="45"/>
      <c r="C7" s="45"/>
      <c r="D7" s="45"/>
      <c r="E7" s="45"/>
      <c r="F7" s="45"/>
      <c r="H7" s="4" t="s">
        <v>209</v>
      </c>
      <c r="J7" s="225" t="s">
        <v>31</v>
      </c>
      <c r="L7" s="45"/>
      <c r="M7" s="45"/>
      <c r="N7" s="45"/>
      <c r="O7" s="45"/>
      <c r="P7" s="44"/>
      <c r="Q7" s="44"/>
      <c r="R7" s="46"/>
      <c r="S7" s="47"/>
      <c r="U7" s="15"/>
    </row>
    <row r="8" spans="1:21" ht="15" customHeight="1" x14ac:dyDescent="0.25">
      <c r="A8" s="45"/>
      <c r="B8" s="45"/>
      <c r="C8" s="45"/>
      <c r="D8" s="45"/>
      <c r="E8" s="148" t="s">
        <v>317</v>
      </c>
      <c r="F8" s="45"/>
      <c r="G8" s="46"/>
      <c r="H8" s="47"/>
      <c r="J8" s="15"/>
      <c r="L8" s="45"/>
      <c r="M8" s="45"/>
      <c r="N8" s="45"/>
      <c r="O8" s="45"/>
      <c r="P8" s="44"/>
      <c r="Q8" s="44"/>
      <c r="R8" s="46"/>
      <c r="S8" s="47"/>
      <c r="U8" s="15"/>
    </row>
    <row r="9" spans="1:21" ht="15" customHeight="1" x14ac:dyDescent="0.25"/>
    <row r="10" spans="1:21" ht="30" customHeight="1" x14ac:dyDescent="0.25">
      <c r="A10" s="90"/>
      <c r="B10" s="91"/>
      <c r="C10" s="91"/>
      <c r="D10" s="91" t="s">
        <v>155</v>
      </c>
      <c r="E10" s="91"/>
      <c r="F10" s="91"/>
      <c r="G10" s="91"/>
      <c r="H10" s="92"/>
      <c r="I10" s="85" t="s">
        <v>170</v>
      </c>
      <c r="J10" s="86" t="s">
        <v>171</v>
      </c>
      <c r="L10" s="381"/>
      <c r="M10" s="381"/>
      <c r="N10" s="381"/>
      <c r="O10" s="381"/>
      <c r="P10" s="381"/>
      <c r="Q10" s="381"/>
      <c r="R10" s="381"/>
      <c r="S10" s="381"/>
      <c r="T10" s="25"/>
      <c r="U10" s="25"/>
    </row>
    <row r="11" spans="1:21" ht="15" customHeight="1" x14ac:dyDescent="0.25">
      <c r="A11" s="101"/>
      <c r="H11" s="102"/>
      <c r="I11" s="104"/>
      <c r="J11" s="102"/>
    </row>
    <row r="12" spans="1:21" ht="15" customHeight="1" x14ac:dyDescent="0.25">
      <c r="A12" s="138" t="str">
        <f>'01-Project Info'!B1</f>
        <v>71-71A Queenscliff Road, Queenscliff</v>
      </c>
      <c r="H12" s="102"/>
      <c r="I12" s="146"/>
      <c r="J12" s="102"/>
    </row>
    <row r="13" spans="1:21" ht="15" customHeight="1" x14ac:dyDescent="0.25">
      <c r="A13" s="101" t="str">
        <f>IF('02b-Fee Proposal'!B176&lt;&gt;"",'02b-Fee Proposal'!B176,"")</f>
        <v>Mechanical services design and documentation</v>
      </c>
      <c r="H13" s="102"/>
      <c r="I13" s="82"/>
      <c r="J13" s="83">
        <f>IFERROR(I13*1.1,0)</f>
        <v>0</v>
      </c>
    </row>
    <row r="14" spans="1:21" ht="15" customHeight="1" x14ac:dyDescent="0.25">
      <c r="A14" s="101" t="str">
        <f>IF('02b-Fee Proposal'!B177&lt;&gt;"",'02b-Fee Proposal'!B177,"")</f>
        <v>Electrical services design and documentation</v>
      </c>
      <c r="H14" s="102"/>
      <c r="I14" s="82"/>
      <c r="J14" s="83"/>
    </row>
    <row r="15" spans="1:21" ht="15" customHeight="1" x14ac:dyDescent="0.25">
      <c r="A15" s="101" t="str">
        <f>IF('02b-Fee Proposal'!B179&lt;&gt;"",'02b-Fee Proposal'!B179,"")</f>
        <v>Fire Protectin services design and documentation</v>
      </c>
      <c r="H15" s="102"/>
      <c r="I15" s="82">
        <f>IF('02b-Fee Proposal'!F177&lt;&gt;"",'02b-Fee Proposal'!F177,"")</f>
        <v>2800</v>
      </c>
      <c r="J15" s="83">
        <f>IFERROR(I15*1.1,"")</f>
        <v>3080.0000000000005</v>
      </c>
      <c r="L15" s="101"/>
      <c r="M15" t="s">
        <v>222</v>
      </c>
      <c r="R15" t="s">
        <v>78</v>
      </c>
      <c r="S15" s="102" t="s">
        <v>167</v>
      </c>
    </row>
    <row r="16" spans="1:21" ht="15" customHeight="1" x14ac:dyDescent="0.25">
      <c r="A16" s="101" t="str">
        <f>IF('02b-Fee Proposal'!B179&lt;&gt;"",'02b-Fee Proposal'!B179,"")</f>
        <v>Fire Protectin services design and documentation</v>
      </c>
      <c r="E16" s="93"/>
      <c r="G16" s="94"/>
      <c r="H16" s="95"/>
      <c r="I16" s="82">
        <f>IF('02b-Fee Proposal'!F179&lt;&gt;"",'02b-Fee Proposal'!F179,"")</f>
        <v>2400</v>
      </c>
      <c r="J16" s="83">
        <f>IFERROR(I16*1.1,"")</f>
        <v>2640</v>
      </c>
      <c r="L16" s="101" t="s">
        <v>218</v>
      </c>
      <c r="P16" s="93">
        <v>0.3</v>
      </c>
      <c r="R16" s="94">
        <v>13500</v>
      </c>
      <c r="S16" s="95" t="s">
        <v>217</v>
      </c>
    </row>
    <row r="17" spans="1:21" ht="15" customHeight="1" x14ac:dyDescent="0.25">
      <c r="A17" s="101"/>
      <c r="E17" s="93"/>
      <c r="G17" s="94"/>
      <c r="H17" s="95"/>
      <c r="I17" s="82"/>
      <c r="J17" s="83"/>
      <c r="L17" s="101" t="s">
        <v>219</v>
      </c>
      <c r="P17" s="93">
        <v>0.35</v>
      </c>
      <c r="R17" s="94">
        <v>20000</v>
      </c>
      <c r="S17" s="95" t="s">
        <v>217</v>
      </c>
    </row>
    <row r="18" spans="1:21" ht="15" customHeight="1" x14ac:dyDescent="0.25">
      <c r="A18" s="101"/>
      <c r="E18" s="93"/>
      <c r="G18" s="94"/>
      <c r="H18" s="95"/>
      <c r="I18" s="82"/>
      <c r="J18" s="83"/>
      <c r="L18" s="101" t="s">
        <v>220</v>
      </c>
      <c r="P18" s="93">
        <v>0.3</v>
      </c>
      <c r="R18" s="94">
        <v>13335</v>
      </c>
      <c r="S18" s="95" t="s">
        <v>217</v>
      </c>
    </row>
    <row r="19" spans="1:21" ht="15" customHeight="1" x14ac:dyDescent="0.25">
      <c r="A19" s="101"/>
      <c r="E19" s="93"/>
      <c r="G19" s="94"/>
      <c r="H19" s="95"/>
      <c r="I19" s="82"/>
      <c r="J19" s="83"/>
      <c r="L19" s="101" t="s">
        <v>221</v>
      </c>
      <c r="P19" s="93">
        <v>0.05</v>
      </c>
      <c r="R19" s="94">
        <v>2500</v>
      </c>
      <c r="S19" s="95">
        <v>2500</v>
      </c>
    </row>
    <row r="20" spans="1:21" ht="15" customHeight="1" x14ac:dyDescent="0.25">
      <c r="A20" s="101"/>
      <c r="H20" s="102"/>
      <c r="I20" s="82"/>
      <c r="J20" s="83"/>
      <c r="L20" s="101"/>
      <c r="S20" s="102"/>
    </row>
    <row r="21" spans="1:21" ht="15" customHeight="1" x14ac:dyDescent="0.25">
      <c r="A21" s="101"/>
      <c r="H21" s="102"/>
      <c r="I21" s="82"/>
      <c r="J21" s="83"/>
      <c r="L21" s="101"/>
      <c r="S21" s="102"/>
    </row>
    <row r="22" spans="1:21" ht="15" customHeight="1" x14ac:dyDescent="0.25">
      <c r="A22" s="101"/>
      <c r="H22" s="102"/>
      <c r="I22" s="82"/>
      <c r="J22" s="83"/>
    </row>
    <row r="23" spans="1:21" ht="15" customHeight="1" x14ac:dyDescent="0.25">
      <c r="A23" s="101"/>
      <c r="H23" s="102"/>
      <c r="I23" s="82"/>
      <c r="J23" s="83"/>
      <c r="L23" s="101"/>
      <c r="S23" s="102"/>
    </row>
    <row r="24" spans="1:21" ht="15" customHeight="1" x14ac:dyDescent="0.25">
      <c r="A24" s="101"/>
      <c r="H24" s="102"/>
      <c r="I24" s="82"/>
      <c r="J24" s="83"/>
      <c r="L24" s="101" t="s">
        <v>166</v>
      </c>
      <c r="P24" s="93"/>
      <c r="R24" s="94" t="s">
        <v>78</v>
      </c>
      <c r="S24" s="95" t="s">
        <v>167</v>
      </c>
      <c r="T24" s="103"/>
      <c r="U24" s="55"/>
    </row>
    <row r="25" spans="1:21" ht="15" customHeight="1" x14ac:dyDescent="0.25">
      <c r="A25" s="101"/>
      <c r="H25" s="102"/>
      <c r="I25" s="82"/>
      <c r="J25" s="83"/>
      <c r="L25" s="101" t="s">
        <v>168</v>
      </c>
      <c r="P25" s="93"/>
      <c r="R25" s="94">
        <v>4000</v>
      </c>
      <c r="S25" s="95">
        <f>R25</f>
        <v>4000</v>
      </c>
      <c r="T25" s="82">
        <f>S25</f>
        <v>4000</v>
      </c>
      <c r="U25" s="83">
        <f>T25*1.1</f>
        <v>4400</v>
      </c>
    </row>
    <row r="26" spans="1:21" ht="15" customHeight="1" x14ac:dyDescent="0.25">
      <c r="A26" s="101"/>
      <c r="H26" s="102"/>
      <c r="I26" s="82"/>
      <c r="J26" s="83"/>
      <c r="L26" s="101" t="s">
        <v>169</v>
      </c>
      <c r="P26" s="93"/>
      <c r="R26" s="94">
        <v>3800</v>
      </c>
      <c r="S26" s="95"/>
      <c r="T26" s="82"/>
      <c r="U26" s="83"/>
    </row>
    <row r="27" spans="1:21" ht="15" customHeight="1" x14ac:dyDescent="0.25">
      <c r="A27" s="101"/>
      <c r="H27" s="102"/>
      <c r="I27" s="82"/>
      <c r="J27" s="83"/>
      <c r="L27" s="101"/>
      <c r="P27" s="93"/>
      <c r="R27" s="94"/>
      <c r="S27" s="95"/>
      <c r="T27" s="53"/>
      <c r="U27" s="53"/>
    </row>
    <row r="28" spans="1:21" ht="15" customHeight="1" x14ac:dyDescent="0.25">
      <c r="A28" s="101"/>
      <c r="H28" s="102"/>
      <c r="I28" s="82"/>
      <c r="J28" s="83"/>
      <c r="L28" s="101"/>
      <c r="S28" s="102"/>
    </row>
    <row r="29" spans="1:21" ht="15" customHeight="1" x14ac:dyDescent="0.25">
      <c r="A29" s="101"/>
      <c r="H29" s="102"/>
      <c r="I29" s="82"/>
      <c r="J29" s="83"/>
      <c r="L29" s="54"/>
      <c r="M29" s="54"/>
      <c r="N29" s="54"/>
    </row>
    <row r="30" spans="1:21" ht="15" customHeight="1" x14ac:dyDescent="0.25">
      <c r="A30" s="101"/>
      <c r="H30" s="102"/>
      <c r="I30" s="82"/>
      <c r="J30" s="83"/>
      <c r="S30" s="25"/>
      <c r="T30" s="53"/>
      <c r="U30" s="53"/>
    </row>
    <row r="31" spans="1:21" ht="15" customHeight="1" x14ac:dyDescent="0.25">
      <c r="A31" s="101"/>
      <c r="H31" s="102"/>
      <c r="I31" s="82"/>
      <c r="J31" s="83"/>
      <c r="L31" s="54"/>
      <c r="M31" s="54"/>
      <c r="N31" s="54"/>
    </row>
    <row r="32" spans="1:21" ht="15" customHeight="1" x14ac:dyDescent="0.25">
      <c r="A32" s="49"/>
      <c r="B32" s="50"/>
      <c r="C32" s="50"/>
      <c r="D32" s="50"/>
      <c r="E32" s="50"/>
      <c r="F32" s="50"/>
      <c r="G32" s="50"/>
      <c r="H32" s="51"/>
      <c r="I32" s="82"/>
      <c r="J32" s="83"/>
      <c r="S32" s="25"/>
      <c r="T32" s="53"/>
      <c r="U32" s="53"/>
    </row>
    <row r="33" spans="1:21" ht="15" customHeight="1" x14ac:dyDescent="0.25">
      <c r="H33" s="81" t="s">
        <v>145</v>
      </c>
      <c r="I33" s="84">
        <f>SUM(I11:I32)</f>
        <v>5200</v>
      </c>
      <c r="J33" s="84">
        <f>SUM(J11:J32)</f>
        <v>5720</v>
      </c>
      <c r="L33" s="54"/>
      <c r="M33" s="54"/>
      <c r="N33" s="54"/>
    </row>
    <row r="34" spans="1:21" ht="15" customHeight="1" x14ac:dyDescent="0.25">
      <c r="H34" s="87"/>
      <c r="I34" s="88"/>
      <c r="J34" s="88"/>
      <c r="S34" s="25"/>
      <c r="T34" s="53"/>
      <c r="U34" s="53"/>
    </row>
    <row r="35" spans="1:21" ht="15" customHeight="1" x14ac:dyDescent="0.25">
      <c r="H35" s="87"/>
      <c r="I35" s="88"/>
      <c r="J35" s="88"/>
      <c r="S35" s="25"/>
      <c r="T35" s="53"/>
      <c r="U35" s="53"/>
    </row>
    <row r="36" spans="1:21" ht="15" customHeight="1" x14ac:dyDescent="0.25">
      <c r="H36" s="25"/>
      <c r="I36" s="53"/>
      <c r="J36" s="53"/>
      <c r="S36" s="25"/>
      <c r="T36" s="53"/>
      <c r="U36" s="53"/>
    </row>
    <row r="37" spans="1:21" ht="15" customHeight="1" x14ac:dyDescent="0.25">
      <c r="B37" s="54"/>
      <c r="C37" s="54"/>
      <c r="L37" s="54"/>
      <c r="M37" s="54"/>
      <c r="N37" s="54"/>
    </row>
    <row r="38" spans="1:21" ht="15" customHeight="1" x14ac:dyDescent="0.25">
      <c r="A38" s="54" t="s">
        <v>156</v>
      </c>
      <c r="B38" s="52"/>
      <c r="C38" s="52"/>
      <c r="L38" s="52"/>
      <c r="M38" s="52"/>
      <c r="N38" s="52"/>
    </row>
    <row r="39" spans="1:21" ht="15" customHeight="1" x14ac:dyDescent="0.25">
      <c r="A39" s="55" t="s">
        <v>157</v>
      </c>
      <c r="B39" s="55" t="s">
        <v>158</v>
      </c>
      <c r="C39" s="56"/>
      <c r="H39" t="s">
        <v>215</v>
      </c>
      <c r="L39" s="55"/>
      <c r="M39" s="55"/>
      <c r="N39" s="56"/>
    </row>
    <row r="40" spans="1:21" ht="15" customHeight="1" x14ac:dyDescent="0.25">
      <c r="A40" s="55" t="s">
        <v>159</v>
      </c>
      <c r="B40" s="55" t="s">
        <v>160</v>
      </c>
      <c r="C40" s="55"/>
      <c r="G40" s="57"/>
      <c r="H40" s="17" t="s">
        <v>245</v>
      </c>
      <c r="L40" s="55"/>
      <c r="M40" s="55"/>
      <c r="N40" s="55"/>
      <c r="R40" s="57"/>
    </row>
    <row r="41" spans="1:21" ht="15" customHeight="1" x14ac:dyDescent="0.25">
      <c r="A41" s="55" t="s">
        <v>161</v>
      </c>
      <c r="B41" s="80" t="s">
        <v>162</v>
      </c>
      <c r="C41" s="55"/>
      <c r="H41" s="55"/>
      <c r="L41" s="55"/>
      <c r="M41" s="58"/>
      <c r="N41" s="55"/>
      <c r="R41" s="55"/>
    </row>
    <row r="42" spans="1:21" ht="15" customHeight="1" x14ac:dyDescent="0.25">
      <c r="A42" s="55" t="s">
        <v>163</v>
      </c>
      <c r="B42" s="59" t="s">
        <v>164</v>
      </c>
      <c r="C42" s="55"/>
      <c r="H42" s="27" t="s">
        <v>417</v>
      </c>
      <c r="I42" s="205">
        <f>IF('01-Project Info'!$B$4&lt;&gt;"",'01-Project Info'!$B$4,"")</f>
        <v>106126</v>
      </c>
      <c r="L42" s="55"/>
      <c r="M42" s="59"/>
      <c r="N42" s="55"/>
    </row>
    <row r="43" spans="1:21" x14ac:dyDescent="0.25">
      <c r="C43" s="224" t="s">
        <v>406</v>
      </c>
      <c r="D43" t="str">
        <f>IF('01-Project Info'!$B$6&lt;&gt;"",'01-Project Info'!$B$6,"")</f>
        <v>School</v>
      </c>
    </row>
    <row r="44" spans="1:21" x14ac:dyDescent="0.25">
      <c r="C44" s="15" t="s">
        <v>416</v>
      </c>
      <c r="D44" t="str">
        <f>IF('01-Project Info'!$B$5&lt;&gt;"",'01-Project Info'!$B$5,"")</f>
        <v>Kitchen Ventilation</v>
      </c>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4029&amp;"-,Bold"
A: &amp;"-,Regular"Suite 802, 299 Sussex St, Sydney&amp;"-,Bold"    
&amp;13E&amp;11: &amp;"-,Regular"admin@pcen.com.au&amp;"-,Bold"
W: &amp;"-,Regular"www.pcen.com.au
&amp;"-,Bold"M:&amp;"-,Regular" 0426 076 689             </oddHeader>
    <oddFooter xml:space="preserve">&amp;CThis document becomes a tax invoice when full amout of payment is made </oddFooter>
  </headerFooter>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BC41-122E-48B8-A13E-CDF03B442232}">
  <dimension ref="A1:U44"/>
  <sheetViews>
    <sheetView view="pageBreakPreview" topLeftCell="A21" zoomScaleNormal="100" zoomScaleSheetLayoutView="100" zoomScalePageLayoutView="85" workbookViewId="0">
      <selection activeCell="L50" sqref="L50"/>
    </sheetView>
  </sheetViews>
  <sheetFormatPr defaultRowHeight="15" x14ac:dyDescent="0.25"/>
  <cols>
    <col min="1" max="6" width="7.7109375" customWidth="1"/>
    <col min="7" max="8" width="9.7109375" customWidth="1"/>
    <col min="9"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x14ac:dyDescent="0.25"/>
    <row r="2" spans="1:21" ht="30" x14ac:dyDescent="0.25">
      <c r="C2" s="30"/>
      <c r="D2" s="30"/>
      <c r="E2" s="30"/>
      <c r="F2" s="89" t="s">
        <v>165</v>
      </c>
      <c r="G2" s="30"/>
      <c r="H2" s="30"/>
      <c r="I2" s="30"/>
      <c r="M2" s="380"/>
      <c r="N2" s="380"/>
      <c r="O2" s="380"/>
      <c r="P2" s="380"/>
      <c r="Q2" s="380"/>
      <c r="R2" s="380"/>
      <c r="S2" s="380"/>
      <c r="T2" s="380"/>
    </row>
    <row r="3" spans="1:21" ht="15" customHeight="1" x14ac:dyDescent="0.25">
      <c r="I3" s="149" t="s">
        <v>364</v>
      </c>
    </row>
    <row r="4" spans="1:21" ht="15" customHeight="1" x14ac:dyDescent="0.25">
      <c r="A4" s="44" t="s">
        <v>154</v>
      </c>
      <c r="D4" s="45"/>
      <c r="E4" s="45"/>
      <c r="F4" s="45"/>
      <c r="H4" s="46" t="s">
        <v>63</v>
      </c>
      <c r="J4" s="226" t="s">
        <v>363</v>
      </c>
      <c r="L4" s="44"/>
      <c r="M4" s="45"/>
      <c r="N4" s="45"/>
      <c r="O4" s="45"/>
      <c r="P4" s="45"/>
      <c r="Q4" s="45"/>
      <c r="S4" s="46"/>
      <c r="T4" s="317"/>
      <c r="U4" s="317"/>
    </row>
    <row r="5" spans="1:21" ht="15" customHeight="1" x14ac:dyDescent="0.25">
      <c r="A5" s="45" t="str">
        <f>IF('01-Project Info'!B8&lt;&gt;"",'01-Project Info'!B8,"")</f>
        <v>Xiguo Du</v>
      </c>
      <c r="D5" s="45"/>
      <c r="E5" s="45"/>
      <c r="F5" s="45"/>
      <c r="H5" s="46" t="s">
        <v>210</v>
      </c>
      <c r="J5" s="225" t="str" cm="1">
        <f t="array" aca="1" ref="J5" ca="1">MID(CELL("filename",A1),FIND("]",CELL("filename",A1))+1,255)</f>
        <v>INV-XX</v>
      </c>
      <c r="L5" s="44"/>
      <c r="M5" s="45"/>
      <c r="N5" s="45"/>
      <c r="O5" s="45"/>
      <c r="P5" s="45"/>
      <c r="Q5" s="45"/>
      <c r="S5" s="46"/>
      <c r="T5" s="48"/>
      <c r="U5" s="15"/>
    </row>
    <row r="6" spans="1:21" ht="15" customHeight="1" x14ac:dyDescent="0.25">
      <c r="A6" s="45" t="str">
        <f>IF('01-Project Info'!B9&lt;&gt;"",'01-Project Info'!B9,"")</f>
        <v>LVQC Pty Ltd</v>
      </c>
      <c r="D6" s="45"/>
      <c r="E6" s="45"/>
      <c r="F6" s="45"/>
      <c r="H6" s="205" t="s">
        <v>216</v>
      </c>
      <c r="I6" s="100"/>
      <c r="J6" s="100"/>
      <c r="L6" s="45"/>
      <c r="M6" s="45"/>
      <c r="N6" s="45"/>
      <c r="O6" s="45"/>
      <c r="P6" s="44"/>
      <c r="Q6" s="44"/>
      <c r="R6" s="46"/>
      <c r="S6" s="47"/>
      <c r="U6" s="15"/>
    </row>
    <row r="7" spans="1:21" ht="15" customHeight="1" x14ac:dyDescent="0.25">
      <c r="A7" s="45" t="str">
        <f>IF('01-Project Info'!B10&lt;&gt;"",'01-Project Info'!B10,"")</f>
        <v/>
      </c>
      <c r="B7" s="45"/>
      <c r="C7" s="45"/>
      <c r="D7" s="45"/>
      <c r="E7" s="45"/>
      <c r="F7" s="45"/>
      <c r="H7" s="4" t="s">
        <v>209</v>
      </c>
      <c r="J7" s="225" t="s">
        <v>31</v>
      </c>
      <c r="L7" s="45"/>
      <c r="M7" s="45"/>
      <c r="N7" s="45"/>
      <c r="O7" s="45"/>
      <c r="P7" s="44"/>
      <c r="Q7" s="44"/>
      <c r="R7" s="46"/>
      <c r="S7" s="47"/>
      <c r="U7" s="15"/>
    </row>
    <row r="8" spans="1:21" ht="15" customHeight="1" x14ac:dyDescent="0.25">
      <c r="A8" s="45"/>
      <c r="B8" s="45"/>
      <c r="C8" s="45"/>
      <c r="D8" s="45"/>
      <c r="E8" s="148" t="s">
        <v>317</v>
      </c>
      <c r="F8" s="45"/>
      <c r="G8" s="46"/>
      <c r="H8" s="47"/>
      <c r="J8" s="15"/>
      <c r="L8" s="45"/>
      <c r="M8" s="45"/>
      <c r="N8" s="45"/>
      <c r="O8" s="45"/>
      <c r="P8" s="44"/>
      <c r="Q8" s="44"/>
      <c r="R8" s="46"/>
      <c r="S8" s="47"/>
      <c r="U8" s="15"/>
    </row>
    <row r="9" spans="1:21" ht="15" customHeight="1" x14ac:dyDescent="0.25"/>
    <row r="10" spans="1:21" ht="30" customHeight="1" x14ac:dyDescent="0.25">
      <c r="A10" s="90"/>
      <c r="B10" s="91"/>
      <c r="C10" s="91"/>
      <c r="D10" s="91" t="s">
        <v>155</v>
      </c>
      <c r="E10" s="91"/>
      <c r="F10" s="91"/>
      <c r="G10" s="91"/>
      <c r="H10" s="92"/>
      <c r="I10" s="85" t="s">
        <v>170</v>
      </c>
      <c r="J10" s="86" t="s">
        <v>171</v>
      </c>
      <c r="L10" s="381"/>
      <c r="M10" s="381"/>
      <c r="N10" s="381"/>
      <c r="O10" s="381"/>
      <c r="P10" s="381"/>
      <c r="Q10" s="381"/>
      <c r="R10" s="381"/>
      <c r="S10" s="381"/>
      <c r="T10" s="25"/>
      <c r="U10" s="25"/>
    </row>
    <row r="11" spans="1:21" ht="15" customHeight="1" x14ac:dyDescent="0.25">
      <c r="A11" s="101"/>
      <c r="H11" s="102"/>
      <c r="I11" s="104"/>
      <c r="J11" s="102"/>
    </row>
    <row r="12" spans="1:21" ht="15" customHeight="1" x14ac:dyDescent="0.25">
      <c r="A12" s="138" t="str">
        <f>'01-Project Info'!B1</f>
        <v>71-71A Queenscliff Road, Queenscliff</v>
      </c>
      <c r="H12" s="102"/>
      <c r="I12" s="146"/>
      <c r="J12" s="102"/>
    </row>
    <row r="13" spans="1:21" ht="15" customHeight="1" x14ac:dyDescent="0.25">
      <c r="A13" s="101" t="str">
        <f>IF('02b-Fee Proposal'!B176&lt;&gt;"",'02b-Fee Proposal'!B176,"")</f>
        <v>Mechanical services design and documentation</v>
      </c>
      <c r="H13" s="102"/>
      <c r="I13" s="82"/>
      <c r="J13" s="83">
        <f>IFERROR(I13*1.1,0)</f>
        <v>0</v>
      </c>
    </row>
    <row r="14" spans="1:21" ht="15" customHeight="1" x14ac:dyDescent="0.25">
      <c r="A14" s="101" t="str">
        <f>IF('02b-Fee Proposal'!B177&lt;&gt;"",'02b-Fee Proposal'!B177,"")</f>
        <v>Electrical services design and documentation</v>
      </c>
      <c r="H14" s="102"/>
      <c r="I14" s="82"/>
      <c r="J14" s="83"/>
    </row>
    <row r="15" spans="1:21" ht="15" customHeight="1" x14ac:dyDescent="0.25">
      <c r="A15" s="101" t="str">
        <f>IF('02b-Fee Proposal'!B179&lt;&gt;"",'02b-Fee Proposal'!B179,"")</f>
        <v>Fire Protectin services design and documentation</v>
      </c>
      <c r="H15" s="102"/>
      <c r="I15" s="82">
        <f>IF('02b-Fee Proposal'!F177&lt;&gt;"",'02b-Fee Proposal'!F177,"")</f>
        <v>2800</v>
      </c>
      <c r="J15" s="83">
        <f>IFERROR(I15*1.1,"")</f>
        <v>3080.0000000000005</v>
      </c>
      <c r="L15" s="101"/>
      <c r="M15" t="s">
        <v>222</v>
      </c>
      <c r="R15" t="s">
        <v>78</v>
      </c>
      <c r="S15" s="102" t="s">
        <v>167</v>
      </c>
    </row>
    <row r="16" spans="1:21" ht="15" customHeight="1" x14ac:dyDescent="0.25">
      <c r="A16" s="101" t="str">
        <f>IF('02b-Fee Proposal'!B179&lt;&gt;"",'02b-Fee Proposal'!B179,"")</f>
        <v>Fire Protectin services design and documentation</v>
      </c>
      <c r="E16" s="93"/>
      <c r="G16" s="94"/>
      <c r="H16" s="95"/>
      <c r="I16" s="82">
        <f>IF('02b-Fee Proposal'!F179&lt;&gt;"",'02b-Fee Proposal'!F179,"")</f>
        <v>2400</v>
      </c>
      <c r="J16" s="83">
        <f>IFERROR(I16*1.1,"")</f>
        <v>2640</v>
      </c>
      <c r="L16" s="101" t="s">
        <v>218</v>
      </c>
      <c r="P16" s="93">
        <v>0.3</v>
      </c>
      <c r="R16" s="94">
        <v>13500</v>
      </c>
      <c r="S16" s="95" t="s">
        <v>217</v>
      </c>
    </row>
    <row r="17" spans="1:21" ht="15" customHeight="1" x14ac:dyDescent="0.25">
      <c r="A17" s="101"/>
      <c r="E17" s="93"/>
      <c r="G17" s="94"/>
      <c r="H17" s="95"/>
      <c r="I17" s="82"/>
      <c r="J17" s="83"/>
      <c r="L17" s="101" t="s">
        <v>219</v>
      </c>
      <c r="P17" s="93">
        <v>0.35</v>
      </c>
      <c r="R17" s="94">
        <v>20000</v>
      </c>
      <c r="S17" s="95" t="s">
        <v>217</v>
      </c>
    </row>
    <row r="18" spans="1:21" ht="15" customHeight="1" x14ac:dyDescent="0.25">
      <c r="A18" s="101"/>
      <c r="E18" s="93"/>
      <c r="G18" s="94"/>
      <c r="H18" s="95"/>
      <c r="I18" s="82"/>
      <c r="J18" s="83"/>
      <c r="L18" s="101" t="s">
        <v>220</v>
      </c>
      <c r="P18" s="93">
        <v>0.3</v>
      </c>
      <c r="R18" s="94">
        <v>13335</v>
      </c>
      <c r="S18" s="95" t="s">
        <v>217</v>
      </c>
    </row>
    <row r="19" spans="1:21" ht="15" customHeight="1" x14ac:dyDescent="0.25">
      <c r="A19" s="101"/>
      <c r="E19" s="93"/>
      <c r="G19" s="94"/>
      <c r="H19" s="95"/>
      <c r="I19" s="82"/>
      <c r="J19" s="83"/>
      <c r="L19" s="101" t="s">
        <v>221</v>
      </c>
      <c r="P19" s="93">
        <v>0.05</v>
      </c>
      <c r="R19" s="94">
        <v>2500</v>
      </c>
      <c r="S19" s="95">
        <v>2500</v>
      </c>
    </row>
    <row r="20" spans="1:21" ht="15" customHeight="1" x14ac:dyDescent="0.25">
      <c r="A20" s="101"/>
      <c r="H20" s="102"/>
      <c r="I20" s="82"/>
      <c r="J20" s="83"/>
      <c r="L20" s="101"/>
      <c r="S20" s="102"/>
    </row>
    <row r="21" spans="1:21" ht="15" customHeight="1" x14ac:dyDescent="0.25">
      <c r="A21" s="101"/>
      <c r="H21" s="102"/>
      <c r="I21" s="82"/>
      <c r="J21" s="83"/>
      <c r="L21" s="101"/>
      <c r="S21" s="102"/>
    </row>
    <row r="22" spans="1:21" ht="15" customHeight="1" x14ac:dyDescent="0.25">
      <c r="A22" s="101"/>
      <c r="H22" s="102"/>
      <c r="I22" s="82"/>
      <c r="J22" s="83"/>
    </row>
    <row r="23" spans="1:21" ht="15" customHeight="1" x14ac:dyDescent="0.25">
      <c r="A23" s="101"/>
      <c r="H23" s="102"/>
      <c r="I23" s="82"/>
      <c r="J23" s="83"/>
      <c r="L23" s="101"/>
      <c r="S23" s="102"/>
    </row>
    <row r="24" spans="1:21" ht="15" customHeight="1" x14ac:dyDescent="0.25">
      <c r="A24" s="101"/>
      <c r="H24" s="102"/>
      <c r="I24" s="82"/>
      <c r="J24" s="83"/>
      <c r="L24" s="101" t="s">
        <v>166</v>
      </c>
      <c r="P24" s="93"/>
      <c r="R24" s="94" t="s">
        <v>78</v>
      </c>
      <c r="S24" s="95" t="s">
        <v>167</v>
      </c>
      <c r="T24" s="103"/>
      <c r="U24" s="55"/>
    </row>
    <row r="25" spans="1:21" ht="15" customHeight="1" x14ac:dyDescent="0.25">
      <c r="A25" s="101"/>
      <c r="H25" s="102"/>
      <c r="I25" s="82"/>
      <c r="J25" s="83"/>
      <c r="L25" s="101" t="s">
        <v>168</v>
      </c>
      <c r="P25" s="93"/>
      <c r="R25" s="94">
        <v>4000</v>
      </c>
      <c r="S25" s="95">
        <f>R25</f>
        <v>4000</v>
      </c>
      <c r="T25" s="82">
        <f>S25</f>
        <v>4000</v>
      </c>
      <c r="U25" s="83">
        <f>T25*1.1</f>
        <v>4400</v>
      </c>
    </row>
    <row r="26" spans="1:21" ht="15" customHeight="1" x14ac:dyDescent="0.25">
      <c r="A26" s="101"/>
      <c r="H26" s="102"/>
      <c r="I26" s="82"/>
      <c r="J26" s="83"/>
      <c r="L26" s="101" t="s">
        <v>169</v>
      </c>
      <c r="P26" s="93"/>
      <c r="R26" s="94">
        <v>3800</v>
      </c>
      <c r="S26" s="95"/>
      <c r="T26" s="82"/>
      <c r="U26" s="83"/>
    </row>
    <row r="27" spans="1:21" ht="15" customHeight="1" x14ac:dyDescent="0.25">
      <c r="A27" s="101"/>
      <c r="H27" s="102"/>
      <c r="I27" s="82"/>
      <c r="J27" s="83"/>
      <c r="L27" s="101"/>
      <c r="P27" s="93"/>
      <c r="R27" s="94"/>
      <c r="S27" s="95"/>
      <c r="T27" s="53"/>
      <c r="U27" s="53"/>
    </row>
    <row r="28" spans="1:21" ht="15" customHeight="1" x14ac:dyDescent="0.25">
      <c r="A28" s="101"/>
      <c r="H28" s="102"/>
      <c r="I28" s="82"/>
      <c r="J28" s="83"/>
      <c r="L28" s="101"/>
      <c r="S28" s="102"/>
    </row>
    <row r="29" spans="1:21" ht="15" customHeight="1" x14ac:dyDescent="0.25">
      <c r="A29" s="101"/>
      <c r="H29" s="102"/>
      <c r="I29" s="82"/>
      <c r="J29" s="83"/>
      <c r="L29" s="101"/>
      <c r="S29" s="102"/>
      <c r="T29" s="53"/>
      <c r="U29" s="53"/>
    </row>
    <row r="30" spans="1:21" ht="15" customHeight="1" x14ac:dyDescent="0.25">
      <c r="A30" s="101"/>
      <c r="H30" s="102"/>
      <c r="I30" s="82"/>
      <c r="J30" s="83"/>
      <c r="L30" s="54"/>
      <c r="M30" s="54"/>
      <c r="N30" s="54"/>
    </row>
    <row r="31" spans="1:21" ht="15" customHeight="1" x14ac:dyDescent="0.25">
      <c r="A31" s="101"/>
      <c r="H31" s="102"/>
      <c r="I31" s="82"/>
      <c r="J31" s="83"/>
      <c r="S31" s="25"/>
      <c r="T31" s="53"/>
      <c r="U31" s="53"/>
    </row>
    <row r="32" spans="1:21" ht="15" customHeight="1" x14ac:dyDescent="0.25">
      <c r="A32" s="49"/>
      <c r="B32" s="50"/>
      <c r="C32" s="50"/>
      <c r="D32" s="50"/>
      <c r="E32" s="50"/>
      <c r="F32" s="50"/>
      <c r="G32" s="50"/>
      <c r="H32" s="51"/>
      <c r="I32" s="82"/>
      <c r="J32" s="83"/>
      <c r="S32" s="25"/>
      <c r="T32" s="53"/>
      <c r="U32" s="53"/>
    </row>
    <row r="33" spans="1:21" ht="15" customHeight="1" x14ac:dyDescent="0.25">
      <c r="H33" s="81" t="s">
        <v>145</v>
      </c>
      <c r="I33" s="84">
        <f>SUM(I11:I32)</f>
        <v>5200</v>
      </c>
      <c r="J33" s="84">
        <f>SUM(J11:J32)</f>
        <v>5720</v>
      </c>
      <c r="L33" s="54"/>
      <c r="M33" s="54"/>
      <c r="N33" s="54"/>
    </row>
    <row r="34" spans="1:21" ht="15" customHeight="1" x14ac:dyDescent="0.25">
      <c r="H34" s="87"/>
      <c r="I34" s="88"/>
      <c r="J34" s="88"/>
      <c r="S34" s="25"/>
      <c r="T34" s="53"/>
      <c r="U34" s="53"/>
    </row>
    <row r="35" spans="1:21" ht="15" customHeight="1" x14ac:dyDescent="0.25">
      <c r="H35" s="87"/>
      <c r="I35" s="88"/>
      <c r="J35" s="88"/>
      <c r="S35" s="25"/>
      <c r="T35" s="53"/>
      <c r="U35" s="53"/>
    </row>
    <row r="36" spans="1:21" ht="15" customHeight="1" x14ac:dyDescent="0.25">
      <c r="H36" s="25"/>
      <c r="I36" s="53"/>
      <c r="J36" s="53"/>
      <c r="S36" s="25"/>
      <c r="T36" s="53"/>
      <c r="U36" s="53"/>
    </row>
    <row r="37" spans="1:21" ht="15" customHeight="1" x14ac:dyDescent="0.25">
      <c r="B37" s="54"/>
      <c r="C37" s="54"/>
      <c r="L37" s="54"/>
      <c r="M37" s="54"/>
      <c r="N37" s="54"/>
    </row>
    <row r="38" spans="1:21" ht="15" customHeight="1" x14ac:dyDescent="0.25">
      <c r="A38" s="54" t="s">
        <v>156</v>
      </c>
      <c r="B38" s="52"/>
      <c r="C38" s="52"/>
      <c r="L38" s="52"/>
      <c r="M38" s="52"/>
      <c r="N38" s="52"/>
    </row>
    <row r="39" spans="1:21" ht="15" customHeight="1" x14ac:dyDescent="0.25">
      <c r="A39" s="55" t="s">
        <v>157</v>
      </c>
      <c r="B39" s="55" t="s">
        <v>158</v>
      </c>
      <c r="C39" s="56"/>
      <c r="H39" t="s">
        <v>215</v>
      </c>
      <c r="L39" s="55"/>
      <c r="M39" s="55"/>
      <c r="N39" s="56"/>
    </row>
    <row r="40" spans="1:21" ht="15" customHeight="1" x14ac:dyDescent="0.25">
      <c r="A40" s="55" t="s">
        <v>159</v>
      </c>
      <c r="B40" s="55" t="s">
        <v>160</v>
      </c>
      <c r="C40" s="55"/>
      <c r="G40" s="57"/>
      <c r="H40" s="17" t="s">
        <v>245</v>
      </c>
      <c r="L40" s="55"/>
      <c r="M40" s="55"/>
      <c r="N40" s="55"/>
      <c r="R40" s="57"/>
    </row>
    <row r="41" spans="1:21" ht="15" customHeight="1" x14ac:dyDescent="0.25">
      <c r="A41" s="55" t="s">
        <v>161</v>
      </c>
      <c r="B41" s="80" t="s">
        <v>162</v>
      </c>
      <c r="C41" s="55"/>
      <c r="H41" s="55"/>
      <c r="L41" s="55"/>
      <c r="M41" s="58"/>
      <c r="N41" s="55"/>
      <c r="R41" s="55"/>
    </row>
    <row r="42" spans="1:21" ht="15" customHeight="1" x14ac:dyDescent="0.25">
      <c r="A42" s="55" t="s">
        <v>163</v>
      </c>
      <c r="B42" s="59" t="s">
        <v>164</v>
      </c>
      <c r="C42" s="55"/>
      <c r="H42" s="27" t="s">
        <v>417</v>
      </c>
      <c r="I42" s="205">
        <f>IF('01-Project Info'!$B$4&lt;&gt;"",'01-Project Info'!$B$4,"")</f>
        <v>106126</v>
      </c>
      <c r="L42" s="55"/>
      <c r="M42" s="59"/>
      <c r="N42" s="55"/>
    </row>
    <row r="43" spans="1:21" x14ac:dyDescent="0.25">
      <c r="C43" s="224" t="s">
        <v>406</v>
      </c>
      <c r="D43" t="str">
        <f>IF('01-Project Info'!$B$6&lt;&gt;"",'01-Project Info'!$B$6,"")</f>
        <v>School</v>
      </c>
    </row>
    <row r="44" spans="1:21" x14ac:dyDescent="0.25">
      <c r="C44" s="15" t="s">
        <v>416</v>
      </c>
      <c r="D44" t="str">
        <f>IF('01-Project Info'!$B$5&lt;&gt;"",'01-Project Info'!$B$5,"")</f>
        <v>Kitchen Ventilation</v>
      </c>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4029&amp;"-,Bold"
A: &amp;"-,Regular"Suite 802, 299 Sussex St, Sydney&amp;"-,Bold"    
&amp;13E&amp;11: &amp;"-,Regular"admin@pcen.com.au&amp;"-,Bold"
W: &amp;"-,Regular"www.pcen.com.au
&amp;"-,Bold"M:&amp;"-,Regular" 0426 076 689             </oddHeader>
    <oddFooter xml:space="preserve">&amp;CThis document becomes a tax invoice when full amout of payment is made </oddFooter>
  </headerFooter>
  <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64049-7ED7-4CD6-87B1-C56807C75D7B}">
  <dimension ref="A1:U44"/>
  <sheetViews>
    <sheetView view="pageBreakPreview" topLeftCell="A15" zoomScaleNormal="100" zoomScaleSheetLayoutView="100" zoomScalePageLayoutView="85" workbookViewId="0">
      <selection activeCell="I42" sqref="I42"/>
    </sheetView>
  </sheetViews>
  <sheetFormatPr defaultRowHeight="15" x14ac:dyDescent="0.25"/>
  <cols>
    <col min="1" max="6" width="7.7109375" customWidth="1"/>
    <col min="7" max="8" width="9.7109375" customWidth="1"/>
    <col min="9"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x14ac:dyDescent="0.25"/>
    <row r="2" spans="1:21" ht="30" x14ac:dyDescent="0.25">
      <c r="C2" s="30"/>
      <c r="D2" s="30"/>
      <c r="E2" s="30"/>
      <c r="F2" s="89" t="s">
        <v>165</v>
      </c>
      <c r="G2" s="30"/>
      <c r="H2" s="30"/>
      <c r="I2" s="30"/>
      <c r="M2" s="380"/>
      <c r="N2" s="380"/>
      <c r="O2" s="380"/>
      <c r="P2" s="380"/>
      <c r="Q2" s="380"/>
      <c r="R2" s="380"/>
      <c r="S2" s="380"/>
      <c r="T2" s="380"/>
    </row>
    <row r="3" spans="1:21" ht="15" customHeight="1" x14ac:dyDescent="0.25">
      <c r="I3" s="149" t="s">
        <v>364</v>
      </c>
    </row>
    <row r="4" spans="1:21" ht="15" customHeight="1" x14ac:dyDescent="0.25">
      <c r="A4" s="44" t="s">
        <v>154</v>
      </c>
      <c r="D4" s="45"/>
      <c r="E4" s="45"/>
      <c r="F4" s="45"/>
      <c r="H4" s="46" t="s">
        <v>63</v>
      </c>
      <c r="J4" s="226" t="s">
        <v>363</v>
      </c>
      <c r="L4" s="44"/>
      <c r="M4" s="45"/>
      <c r="N4" s="45"/>
      <c r="O4" s="45"/>
      <c r="P4" s="45"/>
      <c r="Q4" s="45"/>
      <c r="S4" s="46"/>
      <c r="T4" s="317"/>
      <c r="U4" s="317"/>
    </row>
    <row r="5" spans="1:21" ht="15" customHeight="1" x14ac:dyDescent="0.25">
      <c r="A5" s="45" t="str">
        <f>IF('01-Project Info'!B8&lt;&gt;"",'01-Project Info'!B8,"")</f>
        <v>Xiguo Du</v>
      </c>
      <c r="D5" s="45"/>
      <c r="E5" s="45"/>
      <c r="F5" s="45"/>
      <c r="H5" s="46" t="s">
        <v>210</v>
      </c>
      <c r="J5" s="225" t="str" cm="1">
        <f t="array" aca="1" ref="J5" ca="1">MID(CELL("filename",A1),FIND("]",CELL("filename",A1))+1,255)</f>
        <v>INV-XXX</v>
      </c>
      <c r="L5" s="44"/>
      <c r="M5" s="45"/>
      <c r="N5" s="45"/>
      <c r="O5" s="45"/>
      <c r="P5" s="45"/>
      <c r="Q5" s="45"/>
      <c r="S5" s="46"/>
      <c r="T5" s="48"/>
      <c r="U5" s="15"/>
    </row>
    <row r="6" spans="1:21" ht="15" customHeight="1" x14ac:dyDescent="0.25">
      <c r="A6" s="45" t="str">
        <f>IF('01-Project Info'!B9&lt;&gt;"",'01-Project Info'!B9,"")</f>
        <v>LVQC Pty Ltd</v>
      </c>
      <c r="D6" s="45"/>
      <c r="E6" s="45"/>
      <c r="F6" s="45"/>
      <c r="H6" s="205" t="s">
        <v>216</v>
      </c>
      <c r="I6" s="100"/>
      <c r="J6" s="100"/>
      <c r="L6" s="45"/>
      <c r="M6" s="45"/>
      <c r="N6" s="45"/>
      <c r="O6" s="45"/>
      <c r="P6" s="44"/>
      <c r="Q6" s="44"/>
      <c r="R6" s="46"/>
      <c r="S6" s="47"/>
      <c r="U6" s="15"/>
    </row>
    <row r="7" spans="1:21" ht="15" customHeight="1" x14ac:dyDescent="0.25">
      <c r="A7" s="45" t="str">
        <f>IF('01-Project Info'!B10&lt;&gt;"",'01-Project Info'!B10,"")</f>
        <v/>
      </c>
      <c r="B7" s="45"/>
      <c r="C7" s="45"/>
      <c r="D7" s="45"/>
      <c r="E7" s="45"/>
      <c r="F7" s="45"/>
      <c r="H7" s="4" t="s">
        <v>209</v>
      </c>
      <c r="J7" s="225" t="s">
        <v>31</v>
      </c>
      <c r="L7" s="45"/>
      <c r="M7" s="45"/>
      <c r="N7" s="45"/>
      <c r="O7" s="45"/>
      <c r="P7" s="44"/>
      <c r="Q7" s="44"/>
      <c r="R7" s="46"/>
      <c r="S7" s="47"/>
      <c r="U7" s="15"/>
    </row>
    <row r="8" spans="1:21" ht="15" customHeight="1" x14ac:dyDescent="0.25">
      <c r="A8" s="45"/>
      <c r="B8" s="45"/>
      <c r="C8" s="45"/>
      <c r="D8" s="45"/>
      <c r="E8" s="148" t="s">
        <v>317</v>
      </c>
      <c r="F8" s="45"/>
      <c r="G8" s="46"/>
      <c r="H8" s="47"/>
      <c r="J8" s="15"/>
      <c r="L8" s="45"/>
      <c r="M8" s="45"/>
      <c r="N8" s="45"/>
      <c r="O8" s="45"/>
      <c r="P8" s="44"/>
      <c r="Q8" s="44"/>
      <c r="R8" s="46"/>
      <c r="S8" s="47"/>
      <c r="U8" s="15"/>
    </row>
    <row r="9" spans="1:21" ht="15" customHeight="1" x14ac:dyDescent="0.25"/>
    <row r="10" spans="1:21" ht="30" customHeight="1" x14ac:dyDescent="0.25">
      <c r="A10" s="90"/>
      <c r="B10" s="91"/>
      <c r="C10" s="91"/>
      <c r="D10" s="91" t="s">
        <v>155</v>
      </c>
      <c r="E10" s="91"/>
      <c r="F10" s="91"/>
      <c r="G10" s="91"/>
      <c r="H10" s="92"/>
      <c r="I10" s="85" t="s">
        <v>170</v>
      </c>
      <c r="J10" s="86" t="s">
        <v>171</v>
      </c>
      <c r="L10" s="381"/>
      <c r="M10" s="381"/>
      <c r="N10" s="381"/>
      <c r="O10" s="381"/>
      <c r="P10" s="381"/>
      <c r="Q10" s="381"/>
      <c r="R10" s="381"/>
      <c r="S10" s="381"/>
      <c r="T10" s="25"/>
      <c r="U10" s="25"/>
    </row>
    <row r="11" spans="1:21" ht="15" customHeight="1" x14ac:dyDescent="0.25">
      <c r="A11" s="101"/>
      <c r="H11" s="102"/>
      <c r="I11" s="104"/>
      <c r="J11" s="102"/>
    </row>
    <row r="12" spans="1:21" ht="15" customHeight="1" x14ac:dyDescent="0.25">
      <c r="A12" s="138" t="str">
        <f>'01-Project Info'!B1</f>
        <v>71-71A Queenscliff Road, Queenscliff</v>
      </c>
      <c r="H12" s="102"/>
      <c r="I12" s="146"/>
      <c r="J12" s="102"/>
    </row>
    <row r="13" spans="1:21" ht="15" customHeight="1" x14ac:dyDescent="0.25">
      <c r="A13" s="101" t="str">
        <f>IF('02b-Fee Proposal'!B176&lt;&gt;"",'02b-Fee Proposal'!B176,"")</f>
        <v>Mechanical services design and documentation</v>
      </c>
      <c r="H13" s="102"/>
      <c r="I13" s="82"/>
      <c r="J13" s="83">
        <f>IFERROR(I13*1.1,0)</f>
        <v>0</v>
      </c>
    </row>
    <row r="14" spans="1:21" ht="15" customHeight="1" x14ac:dyDescent="0.25">
      <c r="A14" s="101" t="str">
        <f>IF('02b-Fee Proposal'!B177&lt;&gt;"",'02b-Fee Proposal'!B177,"")</f>
        <v>Electrical services design and documentation</v>
      </c>
      <c r="H14" s="102"/>
      <c r="I14" s="82"/>
      <c r="J14" s="83"/>
    </row>
    <row r="15" spans="1:21" ht="15" customHeight="1" x14ac:dyDescent="0.25">
      <c r="A15" s="101" t="str">
        <f>IF('02b-Fee Proposal'!B179&lt;&gt;"",'02b-Fee Proposal'!B179,"")</f>
        <v>Fire Protectin services design and documentation</v>
      </c>
      <c r="H15" s="102"/>
      <c r="I15" s="82">
        <f>IF('02b-Fee Proposal'!F177&lt;&gt;"",'02b-Fee Proposal'!F177,"")</f>
        <v>2800</v>
      </c>
      <c r="J15" s="83">
        <f>IFERROR(I15*1.1,"")</f>
        <v>3080.0000000000005</v>
      </c>
      <c r="L15" s="101"/>
      <c r="M15" t="s">
        <v>222</v>
      </c>
      <c r="R15" t="s">
        <v>78</v>
      </c>
      <c r="S15" s="102" t="s">
        <v>167</v>
      </c>
    </row>
    <row r="16" spans="1:21" ht="15" customHeight="1" x14ac:dyDescent="0.25">
      <c r="A16" s="101" t="str">
        <f>IF('02b-Fee Proposal'!B179&lt;&gt;"",'02b-Fee Proposal'!B179,"")</f>
        <v>Fire Protectin services design and documentation</v>
      </c>
      <c r="E16" s="93"/>
      <c r="G16" s="94"/>
      <c r="H16" s="95"/>
      <c r="I16" s="82">
        <f>IF('02b-Fee Proposal'!F179&lt;&gt;"",'02b-Fee Proposal'!F179,"")</f>
        <v>2400</v>
      </c>
      <c r="J16" s="83">
        <f>IFERROR(I16*1.1,"")</f>
        <v>2640</v>
      </c>
      <c r="L16" s="101" t="s">
        <v>218</v>
      </c>
      <c r="P16" s="93">
        <v>0.3</v>
      </c>
      <c r="R16" s="94">
        <v>13500</v>
      </c>
      <c r="S16" s="95" t="s">
        <v>217</v>
      </c>
    </row>
    <row r="17" spans="1:21" ht="15" customHeight="1" x14ac:dyDescent="0.25">
      <c r="A17" s="101"/>
      <c r="E17" s="93"/>
      <c r="G17" s="94"/>
      <c r="H17" s="95"/>
      <c r="I17" s="82"/>
      <c r="J17" s="83"/>
      <c r="L17" s="101" t="s">
        <v>219</v>
      </c>
      <c r="P17" s="93">
        <v>0.35</v>
      </c>
      <c r="R17" s="94">
        <v>20000</v>
      </c>
      <c r="S17" s="95" t="s">
        <v>217</v>
      </c>
    </row>
    <row r="18" spans="1:21" ht="15" customHeight="1" x14ac:dyDescent="0.25">
      <c r="A18" s="101"/>
      <c r="E18" s="93"/>
      <c r="G18" s="94"/>
      <c r="H18" s="95"/>
      <c r="I18" s="82"/>
      <c r="J18" s="83"/>
      <c r="L18" s="101" t="s">
        <v>220</v>
      </c>
      <c r="P18" s="93">
        <v>0.3</v>
      </c>
      <c r="R18" s="94">
        <v>13335</v>
      </c>
      <c r="S18" s="95" t="s">
        <v>217</v>
      </c>
    </row>
    <row r="19" spans="1:21" ht="15" customHeight="1" x14ac:dyDescent="0.25">
      <c r="A19" s="101"/>
      <c r="E19" s="93"/>
      <c r="G19" s="94"/>
      <c r="H19" s="95"/>
      <c r="I19" s="82"/>
      <c r="J19" s="83"/>
      <c r="L19" s="101" t="s">
        <v>221</v>
      </c>
      <c r="P19" s="93">
        <v>0.05</v>
      </c>
      <c r="R19" s="94">
        <v>2500</v>
      </c>
      <c r="S19" s="95">
        <v>2500</v>
      </c>
    </row>
    <row r="20" spans="1:21" ht="15" customHeight="1" x14ac:dyDescent="0.25">
      <c r="A20" s="101"/>
      <c r="H20" s="102"/>
      <c r="I20" s="82"/>
      <c r="J20" s="83"/>
      <c r="L20" s="101"/>
      <c r="S20" s="102"/>
    </row>
    <row r="21" spans="1:21" ht="15" customHeight="1" x14ac:dyDescent="0.25">
      <c r="A21" s="101"/>
      <c r="H21" s="102"/>
      <c r="I21" s="82"/>
      <c r="J21" s="83"/>
      <c r="L21" s="101"/>
      <c r="S21" s="102"/>
    </row>
    <row r="22" spans="1:21" ht="15" customHeight="1" x14ac:dyDescent="0.25">
      <c r="A22" s="101"/>
      <c r="H22" s="102"/>
      <c r="I22" s="82"/>
      <c r="J22" s="83"/>
    </row>
    <row r="23" spans="1:21" ht="15" customHeight="1" x14ac:dyDescent="0.25">
      <c r="A23" s="101"/>
      <c r="H23" s="102"/>
      <c r="I23" s="82"/>
      <c r="J23" s="83"/>
      <c r="L23" s="101"/>
      <c r="S23" s="102"/>
    </row>
    <row r="24" spans="1:21" ht="15" customHeight="1" x14ac:dyDescent="0.25">
      <c r="A24" s="101"/>
      <c r="H24" s="102"/>
      <c r="I24" s="82"/>
      <c r="J24" s="83"/>
      <c r="L24" s="101" t="s">
        <v>166</v>
      </c>
      <c r="P24" s="93"/>
      <c r="R24" s="94" t="s">
        <v>78</v>
      </c>
      <c r="S24" s="95" t="s">
        <v>167</v>
      </c>
      <c r="T24" s="103"/>
      <c r="U24" s="55"/>
    </row>
    <row r="25" spans="1:21" ht="15" customHeight="1" x14ac:dyDescent="0.25">
      <c r="A25" s="101"/>
      <c r="H25" s="102"/>
      <c r="I25" s="82"/>
      <c r="J25" s="83"/>
      <c r="L25" s="101" t="s">
        <v>168</v>
      </c>
      <c r="P25" s="93"/>
      <c r="R25" s="94">
        <v>4000</v>
      </c>
      <c r="S25" s="95">
        <f>R25</f>
        <v>4000</v>
      </c>
      <c r="T25" s="82">
        <f>S25</f>
        <v>4000</v>
      </c>
      <c r="U25" s="83">
        <f>T25*1.1</f>
        <v>4400</v>
      </c>
    </row>
    <row r="26" spans="1:21" ht="15" customHeight="1" x14ac:dyDescent="0.25">
      <c r="A26" s="101"/>
      <c r="H26" s="102"/>
      <c r="I26" s="82"/>
      <c r="J26" s="83"/>
      <c r="L26" s="101" t="s">
        <v>169</v>
      </c>
      <c r="P26" s="93"/>
      <c r="R26" s="94">
        <v>3800</v>
      </c>
      <c r="S26" s="95"/>
      <c r="T26" s="82"/>
      <c r="U26" s="83"/>
    </row>
    <row r="27" spans="1:21" ht="15" customHeight="1" x14ac:dyDescent="0.25">
      <c r="A27" s="101"/>
      <c r="H27" s="102"/>
      <c r="I27" s="82"/>
      <c r="J27" s="83"/>
      <c r="L27" s="101"/>
      <c r="P27" s="93"/>
      <c r="R27" s="94"/>
      <c r="S27" s="95"/>
      <c r="T27" s="53"/>
      <c r="U27" s="53"/>
    </row>
    <row r="28" spans="1:21" ht="15" customHeight="1" x14ac:dyDescent="0.25">
      <c r="A28" s="101"/>
      <c r="H28" s="102"/>
      <c r="I28" s="82"/>
      <c r="J28" s="83"/>
      <c r="L28" s="101"/>
      <c r="S28" s="102"/>
    </row>
    <row r="29" spans="1:21" ht="15" customHeight="1" x14ac:dyDescent="0.25">
      <c r="A29" s="101"/>
      <c r="H29" s="102"/>
      <c r="I29" s="82"/>
      <c r="J29" s="83"/>
      <c r="L29" s="101"/>
      <c r="S29" s="102"/>
      <c r="T29" s="53"/>
      <c r="U29" s="53"/>
    </row>
    <row r="30" spans="1:21" ht="15" customHeight="1" x14ac:dyDescent="0.25">
      <c r="A30" s="101"/>
      <c r="H30" s="102"/>
      <c r="I30" s="82"/>
      <c r="J30" s="83"/>
      <c r="L30" s="54"/>
      <c r="M30" s="54"/>
      <c r="N30" s="54"/>
    </row>
    <row r="31" spans="1:21" ht="15" customHeight="1" x14ac:dyDescent="0.25">
      <c r="A31" s="101"/>
      <c r="H31" s="102"/>
      <c r="I31" s="82"/>
      <c r="J31" s="83"/>
      <c r="S31" s="25"/>
      <c r="T31" s="53"/>
      <c r="U31" s="53"/>
    </row>
    <row r="32" spans="1:21" ht="15" customHeight="1" x14ac:dyDescent="0.25">
      <c r="A32" s="49"/>
      <c r="B32" s="50"/>
      <c r="C32" s="50"/>
      <c r="D32" s="50"/>
      <c r="E32" s="50"/>
      <c r="F32" s="50"/>
      <c r="G32" s="50"/>
      <c r="H32" s="51"/>
      <c r="I32" s="82"/>
      <c r="J32" s="83"/>
      <c r="S32" s="25"/>
      <c r="T32" s="53"/>
      <c r="U32" s="53"/>
    </row>
    <row r="33" spans="1:21" ht="15" customHeight="1" x14ac:dyDescent="0.25">
      <c r="H33" s="81" t="s">
        <v>145</v>
      </c>
      <c r="I33" s="84">
        <f>SUM(I11:I32)</f>
        <v>5200</v>
      </c>
      <c r="J33" s="84">
        <f>SUM(J11:J32)</f>
        <v>5720</v>
      </c>
      <c r="L33" s="54"/>
      <c r="M33" s="54"/>
      <c r="N33" s="54"/>
    </row>
    <row r="34" spans="1:21" ht="15" customHeight="1" x14ac:dyDescent="0.25">
      <c r="H34" s="87"/>
      <c r="I34" s="88"/>
      <c r="J34" s="88"/>
      <c r="S34" s="25"/>
      <c r="T34" s="53"/>
      <c r="U34" s="53"/>
    </row>
    <row r="35" spans="1:21" ht="15" customHeight="1" x14ac:dyDescent="0.25">
      <c r="H35" s="87"/>
      <c r="I35" s="88"/>
      <c r="J35" s="88"/>
      <c r="S35" s="25"/>
      <c r="T35" s="53"/>
      <c r="U35" s="53"/>
    </row>
    <row r="36" spans="1:21" ht="15" customHeight="1" x14ac:dyDescent="0.25">
      <c r="H36" s="25"/>
      <c r="I36" s="53"/>
      <c r="J36" s="53"/>
      <c r="S36" s="25"/>
      <c r="T36" s="53"/>
      <c r="U36" s="53"/>
    </row>
    <row r="37" spans="1:21" ht="15" customHeight="1" x14ac:dyDescent="0.25">
      <c r="B37" s="54"/>
      <c r="C37" s="54"/>
      <c r="L37" s="54"/>
      <c r="M37" s="54"/>
      <c r="N37" s="54"/>
    </row>
    <row r="38" spans="1:21" ht="15" customHeight="1" x14ac:dyDescent="0.25">
      <c r="A38" s="54" t="s">
        <v>156</v>
      </c>
      <c r="B38" s="52"/>
      <c r="C38" s="52"/>
      <c r="L38" s="52"/>
      <c r="M38" s="52"/>
      <c r="N38" s="52"/>
    </row>
    <row r="39" spans="1:21" ht="15" customHeight="1" x14ac:dyDescent="0.25">
      <c r="A39" s="55" t="s">
        <v>157</v>
      </c>
      <c r="B39" s="55" t="s">
        <v>158</v>
      </c>
      <c r="C39" s="56"/>
      <c r="H39" t="s">
        <v>215</v>
      </c>
      <c r="L39" s="55"/>
      <c r="M39" s="55"/>
      <c r="N39" s="56"/>
    </row>
    <row r="40" spans="1:21" ht="15" customHeight="1" x14ac:dyDescent="0.25">
      <c r="A40" s="55" t="s">
        <v>159</v>
      </c>
      <c r="B40" s="55" t="s">
        <v>160</v>
      </c>
      <c r="C40" s="55"/>
      <c r="G40" s="57"/>
      <c r="H40" s="17" t="s">
        <v>245</v>
      </c>
      <c r="L40" s="55"/>
      <c r="M40" s="55"/>
      <c r="N40" s="55"/>
      <c r="R40" s="57"/>
    </row>
    <row r="41" spans="1:21" ht="15" customHeight="1" x14ac:dyDescent="0.25">
      <c r="A41" s="55" t="s">
        <v>161</v>
      </c>
      <c r="B41" s="80" t="s">
        <v>162</v>
      </c>
      <c r="C41" s="55"/>
      <c r="H41" s="55"/>
      <c r="L41" s="55"/>
      <c r="M41" s="58"/>
      <c r="N41" s="55"/>
      <c r="R41" s="55"/>
    </row>
    <row r="42" spans="1:21" ht="15" customHeight="1" x14ac:dyDescent="0.25">
      <c r="A42" s="55" t="s">
        <v>163</v>
      </c>
      <c r="B42" s="59" t="s">
        <v>164</v>
      </c>
      <c r="C42" s="55"/>
      <c r="H42" s="27" t="s">
        <v>417</v>
      </c>
      <c r="I42" s="205">
        <f>IF('01-Project Info'!$B$4&lt;&gt;"",'01-Project Info'!$B$4,"")</f>
        <v>106126</v>
      </c>
      <c r="L42" s="55"/>
      <c r="M42" s="59"/>
      <c r="N42" s="55"/>
    </row>
    <row r="43" spans="1:21" x14ac:dyDescent="0.25">
      <c r="C43" s="224" t="s">
        <v>406</v>
      </c>
      <c r="D43" t="str">
        <f>IF('01-Project Info'!$B$6&lt;&gt;"",'01-Project Info'!$B$6,"")</f>
        <v>School</v>
      </c>
    </row>
    <row r="44" spans="1:21" x14ac:dyDescent="0.25">
      <c r="C44" s="15" t="s">
        <v>416</v>
      </c>
      <c r="D44" t="str">
        <f>IF('01-Project Info'!$B$5&lt;&gt;"",'01-Project Info'!$B$5,"")</f>
        <v>Kitchen Ventilation</v>
      </c>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4029&amp;"-,Bold"
A: &amp;"-,Regular"Suite 802, 299 Sussex St, Sydney&amp;"-,Bold"    
&amp;13E&amp;11: &amp;"-,Regular"admin@pcen.com.au&amp;"-,Bold"
W: &amp;"-,Regular"www.pcen.com.au
&amp;"-,Bold"M:&amp;"-,Regular" 0426 076 689             </oddHeader>
    <oddFooter xml:space="preserve">&amp;CThis document becomes a tax invoice when full amout of payment is made </oddFooter>
  </headerFooter>
  <drawing r:id="rId2"/>
  <legacyDrawingHF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A7E25-3F23-4F11-B923-28FEDA81F6EE}">
  <dimension ref="B2:F18"/>
  <sheetViews>
    <sheetView topLeftCell="A7" workbookViewId="0">
      <selection activeCell="F23" sqref="F23"/>
    </sheetView>
  </sheetViews>
  <sheetFormatPr defaultRowHeight="15" x14ac:dyDescent="0.25"/>
  <cols>
    <col min="1" max="1" width="3.28515625" customWidth="1"/>
    <col min="2" max="2" width="10.5703125" customWidth="1"/>
    <col min="3" max="3" width="11.7109375" style="1" customWidth="1"/>
    <col min="4" max="4" width="11.5703125" style="1" customWidth="1"/>
    <col min="5" max="5" width="14.28515625" style="1" customWidth="1"/>
    <col min="6" max="6" width="72" customWidth="1"/>
  </cols>
  <sheetData>
    <row r="2" spans="2:6" x14ac:dyDescent="0.25">
      <c r="B2" s="4" t="s">
        <v>206</v>
      </c>
      <c r="C2" s="26" t="s">
        <v>230</v>
      </c>
      <c r="D2" s="26" t="s">
        <v>228</v>
      </c>
      <c r="E2" s="26" t="s">
        <v>229</v>
      </c>
      <c r="F2" s="26" t="s">
        <v>155</v>
      </c>
    </row>
    <row r="3" spans="2:6" x14ac:dyDescent="0.25">
      <c r="B3" s="97" t="s">
        <v>231</v>
      </c>
      <c r="C3" s="1" t="s">
        <v>243</v>
      </c>
      <c r="D3" s="1" t="s">
        <v>238</v>
      </c>
      <c r="F3" t="s">
        <v>239</v>
      </c>
    </row>
    <row r="4" spans="2:6" x14ac:dyDescent="0.25">
      <c r="B4" s="97" t="s">
        <v>232</v>
      </c>
      <c r="C4" s="98">
        <v>44564</v>
      </c>
      <c r="D4" s="1" t="s">
        <v>237</v>
      </c>
      <c r="E4" s="1" t="s">
        <v>238</v>
      </c>
      <c r="F4" t="s">
        <v>240</v>
      </c>
    </row>
    <row r="5" spans="2:6" x14ac:dyDescent="0.25">
      <c r="B5" s="97" t="s">
        <v>233</v>
      </c>
      <c r="C5" s="98">
        <v>44565</v>
      </c>
      <c r="D5" s="1" t="s">
        <v>237</v>
      </c>
      <c r="E5" s="1" t="s">
        <v>238</v>
      </c>
      <c r="F5" t="s">
        <v>241</v>
      </c>
    </row>
    <row r="6" spans="2:6" x14ac:dyDescent="0.25">
      <c r="B6" s="97" t="s">
        <v>234</v>
      </c>
      <c r="C6" s="98">
        <v>44565</v>
      </c>
      <c r="D6" s="1" t="s">
        <v>237</v>
      </c>
      <c r="E6" s="1" t="s">
        <v>238</v>
      </c>
      <c r="F6" t="s">
        <v>242</v>
      </c>
    </row>
    <row r="7" spans="2:6" x14ac:dyDescent="0.25">
      <c r="B7" s="97" t="s">
        <v>235</v>
      </c>
      <c r="C7" s="98">
        <v>44566</v>
      </c>
      <c r="D7" s="1" t="s">
        <v>237</v>
      </c>
      <c r="E7" s="1" t="s">
        <v>238</v>
      </c>
      <c r="F7" s="96" t="s">
        <v>244</v>
      </c>
    </row>
    <row r="8" spans="2:6" x14ac:dyDescent="0.25">
      <c r="B8" s="97" t="s">
        <v>236</v>
      </c>
      <c r="C8" s="98">
        <v>44567</v>
      </c>
      <c r="D8" s="1" t="s">
        <v>237</v>
      </c>
      <c r="E8" s="1" t="s">
        <v>238</v>
      </c>
      <c r="F8" t="s">
        <v>248</v>
      </c>
    </row>
    <row r="9" spans="2:6" ht="45" x14ac:dyDescent="0.25">
      <c r="B9" s="110" t="s">
        <v>279</v>
      </c>
      <c r="C9" s="111">
        <v>44588</v>
      </c>
      <c r="D9" s="14" t="s">
        <v>237</v>
      </c>
      <c r="E9" s="14" t="s">
        <v>238</v>
      </c>
      <c r="F9" s="25" t="s">
        <v>301</v>
      </c>
    </row>
    <row r="10" spans="2:6" x14ac:dyDescent="0.25">
      <c r="B10" s="1">
        <v>1.7</v>
      </c>
      <c r="C10" s="111">
        <v>44601</v>
      </c>
      <c r="D10" s="1" t="s">
        <v>237</v>
      </c>
      <c r="E10" s="14" t="s">
        <v>238</v>
      </c>
      <c r="F10" t="s">
        <v>302</v>
      </c>
    </row>
    <row r="11" spans="2:6" s="7" customFormat="1" ht="60" x14ac:dyDescent="0.25">
      <c r="B11" s="14">
        <v>1.8</v>
      </c>
      <c r="C11" s="111">
        <v>44629</v>
      </c>
      <c r="D11" s="14" t="s">
        <v>237</v>
      </c>
      <c r="E11" s="14" t="s">
        <v>238</v>
      </c>
      <c r="F11" s="23" t="s">
        <v>306</v>
      </c>
    </row>
    <row r="12" spans="2:6" x14ac:dyDescent="0.25">
      <c r="B12" s="14">
        <v>1.9</v>
      </c>
      <c r="C12" s="111">
        <v>44634</v>
      </c>
      <c r="D12" s="14" t="s">
        <v>237</v>
      </c>
      <c r="E12" s="14" t="s">
        <v>238</v>
      </c>
      <c r="F12" t="s">
        <v>324</v>
      </c>
    </row>
    <row r="13" spans="2:6" x14ac:dyDescent="0.25">
      <c r="B13" s="110" t="s">
        <v>325</v>
      </c>
      <c r="C13" s="111">
        <v>44645</v>
      </c>
      <c r="D13" s="14" t="s">
        <v>237</v>
      </c>
      <c r="E13" s="14" t="s">
        <v>238</v>
      </c>
      <c r="F13" t="s">
        <v>326</v>
      </c>
    </row>
    <row r="14" spans="2:6" x14ac:dyDescent="0.25">
      <c r="B14" s="110">
        <v>1.1100000000000001</v>
      </c>
      <c r="C14" s="111">
        <v>44687</v>
      </c>
      <c r="D14" s="14" t="s">
        <v>237</v>
      </c>
      <c r="E14" s="14"/>
      <c r="F14" t="s">
        <v>360</v>
      </c>
    </row>
    <row r="15" spans="2:6" x14ac:dyDescent="0.25">
      <c r="B15" s="110">
        <v>1.1200000000000001</v>
      </c>
      <c r="C15" s="111">
        <v>44701</v>
      </c>
      <c r="D15" s="14" t="s">
        <v>238</v>
      </c>
      <c r="E15" s="14" t="s">
        <v>238</v>
      </c>
      <c r="F15" t="s">
        <v>362</v>
      </c>
    </row>
    <row r="16" spans="2:6" ht="45" x14ac:dyDescent="0.25">
      <c r="B16" s="110">
        <v>1.1299999999999999</v>
      </c>
      <c r="C16" s="111">
        <v>44764</v>
      </c>
      <c r="D16" s="14" t="s">
        <v>237</v>
      </c>
      <c r="F16" s="155" t="s">
        <v>370</v>
      </c>
    </row>
    <row r="17" spans="2:6" ht="45" x14ac:dyDescent="0.25">
      <c r="B17" s="110">
        <v>1.1399999999999999</v>
      </c>
      <c r="C17" s="111">
        <v>44779</v>
      </c>
      <c r="D17" s="14" t="s">
        <v>237</v>
      </c>
      <c r="F17" s="155" t="s">
        <v>418</v>
      </c>
    </row>
    <row r="18" spans="2:6" x14ac:dyDescent="0.25">
      <c r="B18" s="110">
        <v>1.1499999999999999</v>
      </c>
      <c r="C18" s="111">
        <v>44788</v>
      </c>
      <c r="D18" s="14" t="s">
        <v>238</v>
      </c>
      <c r="E18" s="14" t="s">
        <v>238</v>
      </c>
      <c r="F18" t="s">
        <v>419</v>
      </c>
    </row>
  </sheetData>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6</vt:i4>
      </vt:variant>
    </vt:vector>
  </HeadingPairs>
  <TitlesOfParts>
    <vt:vector size="16" baseType="lpstr">
      <vt:lpstr>01-Project Info</vt:lpstr>
      <vt:lpstr>02a-Fee Cals</vt:lpstr>
      <vt:lpstr>02b-Fee Proposal</vt:lpstr>
      <vt:lpstr>03-Design Certificate</vt:lpstr>
      <vt:lpstr>106126</vt:lpstr>
      <vt:lpstr>211275</vt:lpstr>
      <vt:lpstr>INV-X</vt:lpstr>
      <vt:lpstr>INV-XX</vt:lpstr>
      <vt:lpstr>INV-XXX</vt:lpstr>
      <vt:lpstr>Ver.</vt:lpstr>
      <vt:lpstr>'02b-Fee Proposal'!Print_Area</vt:lpstr>
      <vt:lpstr>'03-Design Certificate'!Print_Area</vt:lpstr>
      <vt:lpstr>'211275'!Print_Area</vt:lpstr>
      <vt:lpstr>'INV-X'!Print_Area</vt:lpstr>
      <vt:lpstr>'INV-XX'!Print_Area</vt:lpstr>
      <vt:lpstr>'INV-XXX'!Print_Area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Admin</cp:lastModifiedBy>
  <cp:lastPrinted>2022-09-06T09:34:01Z</cp:lastPrinted>
  <dcterms:created xsi:type="dcterms:W3CDTF">2021-05-21T05:03:51Z</dcterms:created>
  <dcterms:modified xsi:type="dcterms:W3CDTF">2023-06-05T03:05:26Z</dcterms:modified>
</cp:coreProperties>
</file>