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C:\Users\yeezh\Desktop\work\"/>
    </mc:Choice>
  </mc:AlternateContent>
  <xr:revisionPtr revIDLastSave="0" documentId="13_ncr:1_{69A02068-F3FA-47E1-BFA5-D404A97243E9}" xr6:coauthVersionLast="47" xr6:coauthVersionMax="47" xr10:uidLastSave="{00000000-0000-0000-0000-000000000000}"/>
  <bookViews>
    <workbookView xWindow="-28920" yWindow="-120" windowWidth="29040" windowHeight="15840" activeTab="2" xr2:uid="{9F1EA209-DB64-4862-B5BC-AB2E13480384}"/>
  </bookViews>
  <sheets>
    <sheet name="01-Project Info" sheetId="3" r:id="rId1"/>
    <sheet name="02a-Fee Cals" sheetId="20" r:id="rId2"/>
    <sheet name="02b-Fee Proposal" sheetId="11" r:id="rId3"/>
    <sheet name="03a-Design Cert" sheetId="7" r:id="rId4"/>
    <sheet name="INV-1" sheetId="13" r:id="rId5"/>
    <sheet name="INV-X" sheetId="15" r:id="rId6"/>
    <sheet name="INV-XX" sheetId="16" r:id="rId7"/>
    <sheet name="INV-XXX" sheetId="17" r:id="rId8"/>
    <sheet name="Ver." sheetId="14" r:id="rId9"/>
  </sheets>
  <definedNames>
    <definedName name="ClientCompany">'01-Project Info'!$B$12</definedName>
    <definedName name="MainContactAddress">'01-Project Info'!$B$19</definedName>
    <definedName name="_xlnm.Print_Area" localSheetId="2">'02b-Fee Proposal'!$A$1:$I$219</definedName>
    <definedName name="_xlnm.Print_Area" localSheetId="3">'03a-Design Cert'!$A$1:$I$68</definedName>
    <definedName name="_xlnm.Print_Area" localSheetId="4">'INV-1'!$A$1:$J$42</definedName>
    <definedName name="_xlnm.Print_Area" localSheetId="5">'INV-X'!$A$1:$J$42</definedName>
    <definedName name="_xlnm.Print_Area" localSheetId="6">'INV-XX'!$A$1:$J$42</definedName>
    <definedName name="_xlnm.Print_Area" localSheetId="7">'INV-XXX'!$A$1:$J$42</definedName>
    <definedName name="ProjectName">'01-Project Info'!$B$1</definedName>
    <definedName name="ProjectType">'01-Project Info'!$B$5</definedName>
    <definedName name="QuotationNumber">'01-Project Info'!$B$3</definedName>
    <definedName name="ServiceType">'01-Project Info'!$B$6:$B$10</definedName>
    <definedName name="ShopName">'01-Project Info'!$B$2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3" l="1"/>
  <c r="B153" i="11"/>
  <c r="A6" i="11"/>
  <c r="D44" i="13" l="1"/>
  <c r="B103" i="11" l="1" a="1"/>
  <c r="B103" i="11" s="1"/>
  <c r="F17" i="3"/>
  <c r="F11" i="3"/>
  <c r="B108" i="11" l="1" a="1"/>
  <c r="B108" i="11" s="1"/>
  <c r="B109" i="11" a="1"/>
  <c r="B109" i="11" s="1"/>
  <c r="B107" i="11" a="1"/>
  <c r="B107" i="11" s="1"/>
  <c r="B102" i="11" a="1"/>
  <c r="B102" i="11" s="1"/>
  <c r="B106" i="11" a="1"/>
  <c r="B106" i="11" s="1"/>
  <c r="B104" i="11" a="1"/>
  <c r="B104" i="11" s="1"/>
  <c r="B111" i="11" a="1"/>
  <c r="B111" i="11" s="1"/>
  <c r="B105" i="11" a="1"/>
  <c r="B105" i="11" s="1"/>
  <c r="B110" i="11" a="1"/>
  <c r="B110" i="11" s="1"/>
  <c r="D8" i="20"/>
  <c r="E8" i="20" s="1"/>
  <c r="D7" i="20"/>
  <c r="E7" i="20" s="1"/>
  <c r="D6" i="20"/>
  <c r="E6" i="20" s="1"/>
  <c r="D5" i="20"/>
  <c r="E5" i="20" s="1"/>
  <c r="E9" i="20" l="1"/>
  <c r="R9" i="20" s="1"/>
  <c r="I9" i="20" l="1"/>
  <c r="L9" i="20"/>
  <c r="O9" i="20"/>
  <c r="O11" i="20" s="1"/>
  <c r="L14" i="20"/>
  <c r="L13" i="20"/>
  <c r="L11" i="20"/>
  <c r="L12" i="20"/>
  <c r="R12" i="20"/>
  <c r="R11" i="20"/>
  <c r="R13" i="20"/>
  <c r="R14" i="20"/>
  <c r="I13" i="20"/>
  <c r="I12" i="20"/>
  <c r="I14" i="20"/>
  <c r="I11" i="20"/>
  <c r="O13" i="20" l="1"/>
  <c r="O12" i="20"/>
  <c r="O14" i="20"/>
  <c r="E13" i="20"/>
  <c r="L15" i="20"/>
  <c r="R15" i="20"/>
  <c r="O15" i="20"/>
  <c r="I15" i="20"/>
  <c r="E11" i="20"/>
  <c r="E14" i="20"/>
  <c r="E12" i="20"/>
  <c r="E15" i="20" l="1"/>
  <c r="J5" i="13" l="1" a="1"/>
  <c r="J5" i="13" s="1"/>
  <c r="H48" i="7"/>
  <c r="H49" i="7"/>
  <c r="H50" i="7"/>
  <c r="H51" i="7"/>
  <c r="H52" i="7"/>
  <c r="H53" i="7"/>
  <c r="H54" i="7"/>
  <c r="H55" i="7"/>
  <c r="H56" i="7"/>
  <c r="H57" i="7"/>
  <c r="H58" i="7"/>
  <c r="H59" i="7"/>
  <c r="D48" i="7"/>
  <c r="D49" i="7"/>
  <c r="D50" i="7"/>
  <c r="D51" i="7"/>
  <c r="D52" i="7"/>
  <c r="D53" i="7"/>
  <c r="D54" i="7"/>
  <c r="D55" i="7"/>
  <c r="D56" i="7"/>
  <c r="D57" i="7"/>
  <c r="D58" i="7"/>
  <c r="D59" i="7"/>
  <c r="B48" i="7"/>
  <c r="B49" i="7"/>
  <c r="B50" i="7"/>
  <c r="B51" i="7"/>
  <c r="B52" i="7"/>
  <c r="B53" i="7"/>
  <c r="B54" i="7"/>
  <c r="B55" i="7"/>
  <c r="B56" i="7"/>
  <c r="B57" i="7"/>
  <c r="B58" i="7"/>
  <c r="B59" i="7"/>
  <c r="D45" i="17"/>
  <c r="D44" i="17"/>
  <c r="D43" i="17"/>
  <c r="D45" i="16"/>
  <c r="D44" i="16"/>
  <c r="D43" i="16"/>
  <c r="D45" i="13"/>
  <c r="D43" i="13"/>
  <c r="D45" i="15"/>
  <c r="D44" i="15"/>
  <c r="A8" i="11"/>
  <c r="D47" i="17" l="1"/>
  <c r="D47" i="16"/>
  <c r="D47" i="15"/>
  <c r="D43" i="15"/>
  <c r="D47" i="13"/>
  <c r="A82" i="11"/>
  <c r="A81" i="11"/>
  <c r="A80" i="11"/>
  <c r="A79" i="11"/>
  <c r="A78" i="11"/>
  <c r="A77" i="11"/>
  <c r="A74" i="11"/>
  <c r="A73" i="11"/>
  <c r="A72" i="11"/>
  <c r="A66" i="11"/>
  <c r="A65" i="11"/>
  <c r="A64" i="11"/>
  <c r="A63" i="11"/>
  <c r="A62" i="11"/>
  <c r="A61" i="11"/>
  <c r="A103" i="11" l="1"/>
  <c r="A43" i="3"/>
  <c r="I42" i="13" a="1"/>
  <c r="I42" i="13" s="1"/>
  <c r="A108" i="11" l="1"/>
  <c r="A110" i="11"/>
  <c r="A109" i="11"/>
  <c r="A107" i="11"/>
  <c r="A102" i="11"/>
  <c r="A106" i="11"/>
  <c r="A111" i="11"/>
  <c r="M113" i="11" a="1"/>
  <c r="M113" i="11" s="1"/>
  <c r="A105" i="11"/>
  <c r="M112" i="11" a="1"/>
  <c r="M112" i="11" s="1"/>
  <c r="A104" i="11"/>
  <c r="A8" i="13"/>
  <c r="A14" i="13" l="1"/>
  <c r="B136" i="11"/>
  <c r="I16" i="13" l="1"/>
  <c r="J16" i="13" s="1"/>
  <c r="F43" i="20" l="1"/>
  <c r="D42" i="20"/>
  <c r="F42" i="20" s="1"/>
  <c r="D41" i="20"/>
  <c r="F41" i="20" s="1"/>
  <c r="R40" i="20"/>
  <c r="D40" i="20"/>
  <c r="F40" i="20" s="1"/>
  <c r="R39" i="20"/>
  <c r="D39" i="20"/>
  <c r="C39" i="20"/>
  <c r="R38" i="20"/>
  <c r="E38" i="20"/>
  <c r="E45" i="20" s="1"/>
  <c r="E46" i="20" s="1"/>
  <c r="R37" i="20"/>
  <c r="D37" i="20"/>
  <c r="C37" i="20"/>
  <c r="B37" i="20"/>
  <c r="B45" i="20" s="1"/>
  <c r="J36" i="20"/>
  <c r="J46" i="20" s="1"/>
  <c r="D36" i="20"/>
  <c r="C36" i="20"/>
  <c r="P33" i="20"/>
  <c r="G33" i="20"/>
  <c r="M32" i="20"/>
  <c r="S31" i="20"/>
  <c r="J31" i="20"/>
  <c r="S30" i="20"/>
  <c r="J30" i="20"/>
  <c r="P29" i="20"/>
  <c r="G29" i="20"/>
  <c r="D29" i="20"/>
  <c r="P28" i="20"/>
  <c r="G28" i="20"/>
  <c r="D28" i="20"/>
  <c r="P27" i="20"/>
  <c r="G27" i="20"/>
  <c r="D27" i="20"/>
  <c r="P26" i="20"/>
  <c r="G26" i="20"/>
  <c r="D26" i="20"/>
  <c r="P25" i="20"/>
  <c r="G25" i="20"/>
  <c r="D25" i="20"/>
  <c r="P24" i="20"/>
  <c r="G24" i="20"/>
  <c r="D24" i="20"/>
  <c r="P23" i="20"/>
  <c r="G23" i="20"/>
  <c r="D23" i="20"/>
  <c r="P22" i="20"/>
  <c r="G22" i="20"/>
  <c r="D22" i="20"/>
  <c r="M33" i="20"/>
  <c r="D21" i="20"/>
  <c r="D20" i="20"/>
  <c r="F37" i="20" l="1"/>
  <c r="C45" i="20"/>
  <c r="C46" i="20" s="1"/>
  <c r="D45" i="20"/>
  <c r="D46" i="20" s="1"/>
  <c r="F39" i="20"/>
  <c r="D31" i="20"/>
  <c r="F38" i="20"/>
  <c r="B46" i="20"/>
  <c r="J22" i="20"/>
  <c r="J23" i="20"/>
  <c r="J24" i="20"/>
  <c r="J25" i="20"/>
  <c r="J26" i="20"/>
  <c r="J27" i="20"/>
  <c r="J28" i="20"/>
  <c r="J29" i="20"/>
  <c r="M30" i="20"/>
  <c r="M31" i="20"/>
  <c r="P32" i="20"/>
  <c r="S33" i="20"/>
  <c r="M22" i="20"/>
  <c r="M23" i="20"/>
  <c r="M24" i="20"/>
  <c r="M25" i="20"/>
  <c r="M26" i="20"/>
  <c r="M27" i="20"/>
  <c r="M28" i="20"/>
  <c r="M29" i="20"/>
  <c r="P30" i="20"/>
  <c r="P31" i="20"/>
  <c r="S32" i="20"/>
  <c r="S22" i="20"/>
  <c r="S23" i="20"/>
  <c r="S24" i="20"/>
  <c r="S25" i="20"/>
  <c r="S26" i="20"/>
  <c r="S27" i="20"/>
  <c r="S28" i="20"/>
  <c r="S29" i="20"/>
  <c r="G32" i="20"/>
  <c r="J33" i="20"/>
  <c r="F36" i="20"/>
  <c r="G30" i="20"/>
  <c r="G31" i="20"/>
  <c r="J32" i="20"/>
  <c r="F45" i="20" l="1"/>
  <c r="F46" i="20"/>
  <c r="F48" i="20" s="1"/>
  <c r="S25" i="17"/>
  <c r="T25" i="17" s="1"/>
  <c r="U25" i="17" s="1"/>
  <c r="I16" i="17"/>
  <c r="J16" i="17" s="1"/>
  <c r="A16" i="17"/>
  <c r="I15" i="17"/>
  <c r="J15" i="17" s="1"/>
  <c r="A15" i="17"/>
  <c r="A14" i="17"/>
  <c r="A13" i="17"/>
  <c r="A12" i="17"/>
  <c r="A7" i="17"/>
  <c r="A6" i="17"/>
  <c r="J5" i="17" a="1"/>
  <c r="J5" i="17" s="1"/>
  <c r="A5" i="17"/>
  <c r="S25" i="16"/>
  <c r="T25" i="16" s="1"/>
  <c r="U25" i="16" s="1"/>
  <c r="I16" i="16"/>
  <c r="J16" i="16" s="1"/>
  <c r="A16" i="16"/>
  <c r="I15" i="16"/>
  <c r="J15" i="16" s="1"/>
  <c r="A15" i="16"/>
  <c r="A14" i="16"/>
  <c r="A13" i="16"/>
  <c r="A12" i="16"/>
  <c r="A7" i="16"/>
  <c r="A6" i="16"/>
  <c r="J5" i="16" a="1"/>
  <c r="J5" i="16" s="1"/>
  <c r="A5" i="16"/>
  <c r="S25" i="15"/>
  <c r="T25" i="15" s="1"/>
  <c r="U25" i="15" s="1"/>
  <c r="I16" i="15"/>
  <c r="J16" i="15" s="1"/>
  <c r="A16" i="15"/>
  <c r="I15" i="15"/>
  <c r="J15" i="15" s="1"/>
  <c r="A15" i="15"/>
  <c r="A14" i="15"/>
  <c r="A13" i="15"/>
  <c r="A12" i="15"/>
  <c r="A7" i="15"/>
  <c r="A6" i="15"/>
  <c r="J5" i="15" a="1"/>
  <c r="J5" i="15" s="1"/>
  <c r="A5" i="15"/>
  <c r="I33" i="17" l="1"/>
  <c r="J13" i="17"/>
  <c r="J33" i="17" s="1"/>
  <c r="I33" i="15"/>
  <c r="I33" i="16"/>
  <c r="J13" i="16"/>
  <c r="J33" i="16" s="1"/>
  <c r="J13" i="15"/>
  <c r="J33" i="15" s="1"/>
  <c r="A5" i="13" l="1"/>
  <c r="B3" i="11"/>
  <c r="B1" i="11"/>
  <c r="A5" i="11" s="1"/>
  <c r="B2" i="11"/>
  <c r="A6" i="13"/>
  <c r="A2" i="7" l="1"/>
  <c r="A7" i="13" l="1"/>
  <c r="I15" i="13" l="1"/>
  <c r="J15" i="13" s="1"/>
  <c r="F139" i="11"/>
  <c r="A71" i="11" l="1"/>
  <c r="A70" i="11"/>
  <c r="A69" i="11"/>
  <c r="A60" i="11"/>
  <c r="A59" i="11"/>
  <c r="A58" i="11"/>
  <c r="A57" i="11"/>
  <c r="A56" i="11"/>
  <c r="A55" i="11"/>
  <c r="A54" i="11"/>
  <c r="A53" i="11"/>
  <c r="H29" i="3"/>
  <c r="H30" i="3"/>
  <c r="H31" i="3"/>
  <c r="H32" i="3"/>
  <c r="H33" i="3"/>
  <c r="H34" i="3"/>
  <c r="H35" i="3"/>
  <c r="H36" i="3"/>
  <c r="H37" i="3"/>
  <c r="H40" i="3"/>
  <c r="H28" i="3"/>
  <c r="H27" i="3"/>
  <c r="H26" i="3"/>
  <c r="S25" i="13" l="1"/>
  <c r="T25" i="13" s="1"/>
  <c r="U25" i="13" s="1"/>
  <c r="H1" i="11"/>
  <c r="H46" i="7"/>
  <c r="H47" i="7"/>
  <c r="H45" i="7"/>
  <c r="D46" i="7"/>
  <c r="D47" i="7"/>
  <c r="D45" i="7"/>
  <c r="B47" i="7"/>
  <c r="B46" i="7"/>
  <c r="B45" i="7"/>
  <c r="F168" i="11" l="1"/>
  <c r="H2" i="11"/>
  <c r="A12" i="13"/>
  <c r="G136" i="11" l="1"/>
  <c r="G139" i="11" s="1"/>
  <c r="G67" i="7"/>
  <c r="I33" i="13" l="1"/>
  <c r="B4" i="3" s="1"/>
  <c r="I42" i="17" l="1"/>
  <c r="I42" i="15"/>
  <c r="I42" i="16"/>
  <c r="J33" i="13"/>
  <c r="C1"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<sst xmlns="http://schemas.openxmlformats.org/spreadsheetml/2006/main" count="871" uniqueCount="514">
  <si>
    <t>Mechanical Design Certificate</t>
  </si>
  <si>
    <t>I</t>
  </si>
  <si>
    <t>Qing Felix Ye</t>
  </si>
  <si>
    <t>of</t>
  </si>
  <si>
    <t>Premium Consulting Engineers</t>
  </si>
  <si>
    <t xml:space="preserve">Qualifications and experience: </t>
  </si>
  <si>
    <t>(Address)</t>
  </si>
  <si>
    <t>(Appropriately qualified person)</t>
  </si>
  <si>
    <t xml:space="preserve">That the Mechanical Services Drawings and Specifications have been checked and comply with: </t>
  </si>
  <si>
    <t>•</t>
  </si>
  <si>
    <t>BCA Clause</t>
  </si>
  <si>
    <t>Description (Mechanical)</t>
  </si>
  <si>
    <t>F4.5</t>
  </si>
  <si>
    <t>F4.12</t>
  </si>
  <si>
    <t>J5</t>
  </si>
  <si>
    <t>Smoke Hazard Management
General requirements
Air Handling Systems</t>
  </si>
  <si>
    <t>Health and Amenity
Light and Ventilation
Ventilation of rooms</t>
  </si>
  <si>
    <t>Health and Amenity
Light and Ventilation
Kitchen local exhaust ventilation</t>
  </si>
  <si>
    <t>The following is a schedule of the relevant service design drawings and specifications.</t>
  </si>
  <si>
    <t>A</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</si>
  <si>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</si>
  <si>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</si>
  <si>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</si>
  <si>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</si>
  <si>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</si>
  <si>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2.1</t>
  </si>
  <si>
    <t>2.2</t>
  </si>
  <si>
    <t>CONDITIONS OF ENGAGEMENT</t>
  </si>
  <si>
    <t>Deliverables</t>
  </si>
  <si>
    <t>Our key personnel proposed for this project are as follows:</t>
  </si>
  <si>
    <t>Director/Mechanical Engineer</t>
  </si>
  <si>
    <t>-</t>
  </si>
  <si>
    <t>Felix Ye</t>
  </si>
  <si>
    <t>We confirm that we will not engage any sub-consultants.</t>
  </si>
  <si>
    <t>FEE</t>
  </si>
  <si>
    <t>Fee Proposal Details</t>
  </si>
  <si>
    <t>We are pleased to outline below our lump sum fees for the provision of services to be undertaken in accordance with the aforementioned scope of service.</t>
  </si>
  <si>
    <t>Engineer</t>
  </si>
  <si>
    <t>Commercial kitchen exhaust and makeup air system design;</t>
  </si>
  <si>
    <t>Air conditioning design to the tenancy area as required;</t>
  </si>
  <si>
    <t>Standard</t>
  </si>
  <si>
    <t>Suite 802, 299 Sussex Street, Sydney NSW 2000</t>
  </si>
  <si>
    <t>The use of ventilation and airconditioning in Buildings
Part 1: Fire and Smoke Control in buildings</t>
  </si>
  <si>
    <t>The use of ventilation and air conditioning in buildings
Part 2: Mechanical ventilation for acceptable indoor-air quality</t>
  </si>
  <si>
    <t>The use of ventilation and air conditioning in buildings
Part 4: Natural ventilation of the buildings</t>
  </si>
  <si>
    <t>Refrigerating systems and heat pumps - Safety and environmental requirements
Part 1: Definitions, classification and selection criteria</t>
  </si>
  <si>
    <t>Refrigerating systems and heat pumps - Safety and environmental requirements
Part 2: Design, construction, testing, marking and documentation</t>
  </si>
  <si>
    <t>Yours faithfully,</t>
  </si>
  <si>
    <t>Name:</t>
  </si>
  <si>
    <t xml:space="preserve">  Qing Ye (Felix)</t>
  </si>
  <si>
    <t xml:space="preserve">Date:  </t>
  </si>
  <si>
    <t>Hereby certify:</t>
  </si>
  <si>
    <t xml:space="preserve">Asana Project template </t>
  </si>
  <si>
    <t>AS1668.1:2015</t>
  </si>
  <si>
    <t>AS1668.2:2012</t>
  </si>
  <si>
    <t>AS1668.4:2012</t>
  </si>
  <si>
    <t>AS5149.1:2016</t>
  </si>
  <si>
    <t>AS5149.2:2016</t>
  </si>
  <si>
    <t xml:space="preserve">                                  (Firm)</t>
  </si>
  <si>
    <t>Cover Sheet</t>
  </si>
  <si>
    <t>Tenancy Level Layout</t>
  </si>
  <si>
    <t>Roof Layout</t>
  </si>
  <si>
    <t>The relevant clauses of the National Construction Code 2019 Amendment 1.</t>
  </si>
  <si>
    <t>Date:</t>
  </si>
  <si>
    <t>Mechanical Services - Extent</t>
  </si>
  <si>
    <t>2</t>
  </si>
  <si>
    <t>1</t>
  </si>
  <si>
    <t>Mechanical Services - Exclusion</t>
  </si>
  <si>
    <t>3</t>
  </si>
  <si>
    <t>4</t>
  </si>
  <si>
    <t>INSURANCE DETAILS</t>
  </si>
  <si>
    <t>AS4674:2004</t>
  </si>
  <si>
    <t>Design, construction and fit-out of food premises, Clause 2.5.2</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</si>
  <si>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</si>
  <si>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</si>
  <si>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</si>
  <si>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</si>
  <si>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</si>
  <si>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</si>
  <si>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</si>
  <si>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</si>
  <si>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</si>
  <si>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</si>
  <si>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</si>
  <si>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</si>
  <si>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</si>
  <si>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</si>
  <si>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2.3</t>
  </si>
  <si>
    <t>Fee proposal stage</t>
  </si>
  <si>
    <t>1-2</t>
  </si>
  <si>
    <t>Documentation and issue</t>
  </si>
  <si>
    <t>GENERAL DESCRIPTION OF WORK</t>
  </si>
  <si>
    <t>SPECIFIC SCOPE OF WORK AND EXCLUSION</t>
  </si>
  <si>
    <t>7</t>
  </si>
  <si>
    <t>SIGNATURE AND APPROVAL</t>
  </si>
  <si>
    <t>Signature:</t>
  </si>
  <si>
    <t>Company:</t>
  </si>
  <si>
    <t>Full Name:</t>
  </si>
  <si>
    <t>Client</t>
  </si>
  <si>
    <t>We only provide 2 free amendments. Any additional work required beyond the scope defined will be charged at hourly rates. The following rates (GST exclusive) are current to project completion.</t>
  </si>
  <si>
    <t>Post-issue service</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</si>
  <si>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</si>
  <si>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</si>
  <si>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</si>
  <si>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</si>
  <si>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</si>
  <si>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</si>
  <si>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</si>
  <si>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</si>
  <si>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</si>
  <si>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</si>
  <si>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</si>
  <si>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</si>
  <si>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</si>
  <si>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</si>
  <si>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</si>
  <si>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</si>
  <si>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</si>
  <si>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</si>
  <si>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</si>
  <si>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</si>
  <si>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</si>
  <si>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</si>
  <si>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</si>
  <si>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</si>
  <si>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</si>
  <si>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</si>
  <si>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</si>
  <si>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</si>
  <si>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</si>
  <si>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</si>
  <si>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</si>
  <si>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</si>
  <si>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</si>
  <si>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</si>
  <si>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</si>
  <si>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</si>
  <si>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</si>
  <si>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</si>
  <si>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</si>
  <si>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</si>
  <si>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</si>
  <si>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</si>
  <si>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</si>
  <si>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</si>
  <si>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</si>
  <si>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t>
  </si>
  <si>
    <t>Total ex.GST</t>
  </si>
  <si>
    <t>Total in.GST</t>
  </si>
  <si>
    <t>Drawing transmittal</t>
  </si>
  <si>
    <t>Project Name:</t>
  </si>
  <si>
    <t>Client Company:</t>
  </si>
  <si>
    <t>Client Address:</t>
  </si>
  <si>
    <t>Client ABN:</t>
  </si>
  <si>
    <t>Bill to:</t>
  </si>
  <si>
    <t>Description</t>
  </si>
  <si>
    <t>Payment Details:</t>
  </si>
  <si>
    <t>Bank:</t>
  </si>
  <si>
    <t>St George Bank</t>
    <phoneticPr fontId="2" type="noConversion"/>
  </si>
  <si>
    <t>Name:</t>
    <phoneticPr fontId="2" type="noConversion"/>
  </si>
  <si>
    <t>Premium Consulting Engineers Pty Ltd</t>
    <phoneticPr fontId="2" type="noConversion"/>
  </si>
  <si>
    <t>BSB:</t>
  </si>
  <si>
    <t>112879</t>
    <phoneticPr fontId="13" type="noConversion"/>
  </si>
  <si>
    <t>A/C No.:</t>
    <phoneticPr fontId="2" type="noConversion"/>
  </si>
  <si>
    <t>415395374</t>
  </si>
  <si>
    <t>TAX INVOICE</t>
  </si>
  <si>
    <t>Payment method:</t>
  </si>
  <si>
    <t>This pay</t>
  </si>
  <si>
    <t xml:space="preserve">Site visit and investigation: </t>
  </si>
  <si>
    <t xml:space="preserve">Tender documentation: </t>
  </si>
  <si>
    <t>Amount
Ex. GST</t>
  </si>
  <si>
    <t>Amount
In. GST</t>
  </si>
  <si>
    <t xml:space="preserve">Preparation of Performance Solutions </t>
  </si>
  <si>
    <t>Client Full Name:</t>
  </si>
  <si>
    <t>Other ventilation as required to AS 1668.2</t>
  </si>
  <si>
    <t>Natural ventilation design</t>
  </si>
  <si>
    <t>Map out existing mechanical components</t>
  </si>
  <si>
    <t>Project Type</t>
  </si>
  <si>
    <t>Receive site photos or other site condition information (provide by the client)</t>
  </si>
  <si>
    <t>Receive final architectural/interior design drawings (provide by the architect)</t>
  </si>
  <si>
    <t>Discuss with architect to finalize details including design coordination</t>
  </si>
  <si>
    <t>Pre-design information collection</t>
  </si>
  <si>
    <t>Answer RFIs</t>
  </si>
  <si>
    <t>Maximum 2 free drawing amendments allowed</t>
  </si>
  <si>
    <t>Note: We require full invoice to be paid before issuing full set of documentation</t>
  </si>
  <si>
    <t>business day</t>
  </si>
  <si>
    <t>5</t>
  </si>
  <si>
    <t>Assessment of compliance with environmental noise regulations</t>
  </si>
  <si>
    <t>Mechanical design certificate</t>
  </si>
  <si>
    <t>Equipment selection</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</si>
  <si>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</si>
  <si>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</si>
  <si>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</si>
  <si>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 xml:space="preserve">Set up project folder </t>
  </si>
  <si>
    <t>Finalisze fee proposal and email to the client</t>
  </si>
  <si>
    <t>Setup</t>
  </si>
  <si>
    <t>Check drawings and airflow, AC cals</t>
  </si>
  <si>
    <t xml:space="preserve">Drawing Number </t>
  </si>
  <si>
    <t>Drawing Name</t>
  </si>
  <si>
    <t>Revision</t>
  </si>
  <si>
    <t>NSW Fair Trading Mechanical Design Practitioner (Reg No.: DEP0000275)</t>
  </si>
  <si>
    <t>Drawing Number</t>
  </si>
  <si>
    <t>Client Reference:</t>
  </si>
  <si>
    <t>Invoice Number:</t>
  </si>
  <si>
    <t>Master of HVAC Engineering, Chartered Professional Engineer (MIEAust No.: 3631369);</t>
  </si>
  <si>
    <t>NSW Fair Trading C9 Certifier (Reg No.: BDC04672); and</t>
  </si>
  <si>
    <t>Note: We also offer optional installation service. Please contact us for further discussion.</t>
  </si>
  <si>
    <t>Receive base building drawings detailing information of air conditioning and ventilation provision</t>
  </si>
  <si>
    <t>Note:</t>
  </si>
  <si>
    <t xml:space="preserve">Please quote invoice No. when transferring </t>
  </si>
  <si>
    <t>Paid</t>
  </si>
  <si>
    <t>Design and Equipment Procurement</t>
  </si>
  <si>
    <t>System Comissioning</t>
  </si>
  <si>
    <t>Project Completion</t>
  </si>
  <si>
    <t>Retention</t>
  </si>
  <si>
    <t>Payment Instalments</t>
  </si>
  <si>
    <t>ATT:</t>
  </si>
  <si>
    <t>Created by</t>
  </si>
  <si>
    <t>Reviewed by</t>
  </si>
  <si>
    <t>Date</t>
  </si>
  <si>
    <t>1.0</t>
  </si>
  <si>
    <t>1.1</t>
  </si>
  <si>
    <t>1.2</t>
  </si>
  <si>
    <t>1.3</t>
  </si>
  <si>
    <t>1.4</t>
  </si>
  <si>
    <t>1.5</t>
  </si>
  <si>
    <t>Freeman J</t>
  </si>
  <si>
    <t>Felix Y</t>
  </si>
  <si>
    <t>PCE original template</t>
  </si>
  <si>
    <t>Update header and format</t>
  </si>
  <si>
    <t>Expand 'Project Info' tab for generic projects. For future use.</t>
  </si>
  <si>
    <t>Standardise layout, contents specific for restaurant projects</t>
  </si>
  <si>
    <t>prior to 2022</t>
  </si>
  <si>
    <t xml:space="preserve">Update 'Invoice' tab </t>
  </si>
  <si>
    <t>Payment in 7 days from invoice date</t>
  </si>
  <si>
    <t>6.2</t>
  </si>
  <si>
    <t>Hourly Rates</t>
  </si>
  <si>
    <t>Director, MEP</t>
  </si>
  <si>
    <t>Refine header 'contact' image, fix '0' display bug, remove 'dropdown' scope list, add fee proposal signature</t>
  </si>
  <si>
    <t>M-000</t>
  </si>
  <si>
    <t>M-001</t>
  </si>
  <si>
    <t>M-002</t>
  </si>
  <si>
    <t>PCE Capabilities</t>
  </si>
  <si>
    <t>3.1</t>
  </si>
  <si>
    <t>Project Resources</t>
  </si>
  <si>
    <t>-    Felix Ye (ME CPEng NER RPEQ DBP)</t>
  </si>
  <si>
    <t>Copies of insurance certificate are available upon request.</t>
  </si>
  <si>
    <t>Grilles coordination with RCP</t>
  </si>
  <si>
    <t>1 off site visit</t>
  </si>
  <si>
    <t>Full set of mechanical drawings in PDF format</t>
  </si>
  <si>
    <t>MIEAust, M.AIRAH, CPEng, NER, RPEQ</t>
  </si>
  <si>
    <t>E: felix@pcen.com.au</t>
  </si>
  <si>
    <t>Odour management report, please liaise with us cost of the report from us</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</si>
  <si>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</si>
  <si>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</si>
  <si>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</si>
  <si>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</si>
  <si>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Drawing Name, Upper Case:</t>
  </si>
  <si>
    <t>1.6</t>
  </si>
  <si>
    <t>Hanok Korean, multiple locations (authentic Korean charcoal BBQ)</t>
  </si>
  <si>
    <t>We have enormous experience in this area. Some of our previous works are:</t>
  </si>
  <si>
    <t>Qualification</t>
  </si>
  <si>
    <t>Project Experience</t>
  </si>
  <si>
    <t>Main Contact Full Name:</t>
  </si>
  <si>
    <t>Main Contact Company:</t>
  </si>
  <si>
    <t>Main Contact Address:</t>
  </si>
  <si>
    <t>Main Contact ABN:</t>
  </si>
  <si>
    <t>Fire resistance
Protection of Openings
Openings in floors and ceilings for services</t>
  </si>
  <si>
    <t>C3.12</t>
  </si>
  <si>
    <t>C3.15</t>
  </si>
  <si>
    <t>Fire resistance
Protection of Openings
Openings for service installations</t>
  </si>
  <si>
    <t>E2.2 (a), (b)&amp; (c)</t>
  </si>
  <si>
    <t>F4.11</t>
  </si>
  <si>
    <t>Health and Amenity
Light and Ventilation
Carparks</t>
  </si>
  <si>
    <t>F6.3</t>
  </si>
  <si>
    <t>J3.5</t>
  </si>
  <si>
    <t>Energy Efficiency
Building Sealing
Exhaust Fans</t>
  </si>
  <si>
    <t>Air-handling and water systems of buildings — Microbial control</t>
  </si>
  <si>
    <t>AS3666.1:2011</t>
  </si>
  <si>
    <t>01-Project Info: drawing list Uppercase converstion added
02-Fee Proposal: scope list added; PCE Capability added/updated.
01- Project Info: Separate client and main contact details</t>
  </si>
  <si>
    <t>03-Design Certificate - full clause list added (separate restaurant and apartment)</t>
  </si>
  <si>
    <t>Fee accepted? Ventilation and AC?</t>
  </si>
  <si>
    <t xml:space="preserve">Energy Efficiency
Air-conditioning and Ventilation Systems
</t>
  </si>
  <si>
    <t>Invoice sent? Paid?</t>
  </si>
  <si>
    <t>03-Design Certificate - full clause list added
02-Fee proposal pricing table updated
02-Fee Proposal - allow customied input of service items
04-Invoice amount linked to fee breakdown in '02-Fee Proposal'</t>
  </si>
  <si>
    <t>Fire Resistance
Fire Hazard Property
Air-handling ductwork</t>
  </si>
  <si>
    <t>C3.9</t>
  </si>
  <si>
    <t>Fire Resistance
Protection of openings
Service penetrations in fire-isolated exits</t>
  </si>
  <si>
    <t>F4.6</t>
  </si>
  <si>
    <t>Health and amenity
Light and ventilation
Natural Ventilation</t>
  </si>
  <si>
    <t>Health and amenity
Condensation Management
Ventilation of roof spaces</t>
  </si>
  <si>
    <t>Health and amenity
Condensation management
Flow rate and discharge of exhaust systems</t>
  </si>
  <si>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</si>
  <si>
    <t>Break data link</t>
  </si>
  <si>
    <t>The referenced Australian Standards listed in the Building Code of Australia (Schedule 4 Referenced Documents) as follows:</t>
  </si>
  <si>
    <t>C1.10(5)</t>
  </si>
  <si>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</si>
  <si>
    <t>BDC C9 Mechanical Certifier</t>
  </si>
  <si>
    <t>DBP Class 2 building Design Practitioner</t>
  </si>
  <si>
    <t>Minor bugs fixed. Published in Procedue budget.</t>
  </si>
  <si>
    <t>1.10</t>
  </si>
  <si>
    <t>02-Fee Proposal. Project reference updated.</t>
  </si>
  <si>
    <t>Meet Fresh, multiple locations (contemporary exquisite desserts)</t>
  </si>
  <si>
    <t>KFC, Baulkham Hills and Rhodes (International fast food chain)</t>
  </si>
  <si>
    <t>Hai Di Lao, Darlin Harbour and Chatswood (international Premium Hot-Pot chain )</t>
  </si>
  <si>
    <t>Ogalo, multiple locations (casual dining restaurant chain)</t>
  </si>
  <si>
    <t>WE Kitchens (modern central commercial kitchen hire services)</t>
  </si>
  <si>
    <t>Kagoshima Master, Ultimo and Crowns Nest (authentic Wagyu Yakiniku restaurant)</t>
  </si>
  <si>
    <t>Leaf Café, multiple locations (award winning coffee, coffee franchises)</t>
  </si>
  <si>
    <t>Mamaks Village, Darling Harbour and Martin Place (authentic Malaysian cuisine)</t>
  </si>
  <si>
    <t>The Grounds of Alexandria (stylish café, bar, restaurant, garden and event hub)</t>
  </si>
  <si>
    <t>Receive architectural/interior drawings, project specific requirements (provide by the client)</t>
  </si>
  <si>
    <t>Level 11, 59 Goulburn Street, Haymarket (Premier Corporate Office)</t>
  </si>
  <si>
    <t>Raywhite Office, Arncliffe (Real Estate)</t>
  </si>
  <si>
    <t>China Construction Bank Sydney (Corporate head office)</t>
  </si>
  <si>
    <t>Haneco Lighting Head Office (Manufacture office)</t>
  </si>
  <si>
    <t xml:space="preserve">Stone Real-estate, Engadine (Real estate) </t>
  </si>
  <si>
    <t>Vitaland Kids Cafe, Castle Hill and Alexandra (Kids play centre chain store)</t>
  </si>
  <si>
    <t>Galaxy Education Alliance (Education)</t>
  </si>
  <si>
    <t>Megumi Japan Medical Beauty (Beauty)</t>
  </si>
  <si>
    <t>Abbey College, Haymarket  (Education)</t>
  </si>
  <si>
    <t>Sugar KTV, 15 Goulburn Street, Haymarket (Entertainment)</t>
  </si>
  <si>
    <t>02-Fee Proposal. Commercial Project reference updated.</t>
  </si>
  <si>
    <t>Specification C1.10(5)</t>
  </si>
  <si>
    <t>Design Certificate clause updated, fix some minor error</t>
  </si>
  <si>
    <t>00/00/0000</t>
  </si>
  <si>
    <t>dd/mm/yyyy</t>
  </si>
  <si>
    <t>Quotation Number:</t>
  </si>
  <si>
    <t>- Logo and contact details in Header changed 
- 4 Invoice sheets created and linked to 'Project Info' invoice status summary
- Customer first name removed from "Project Info'</t>
  </si>
  <si>
    <t>Method 2: Design Fee Calculated via Workload/PCE Statistic Figure</t>
  </si>
  <si>
    <t>No. off</t>
  </si>
  <si>
    <t>Rate</t>
  </si>
  <si>
    <t>Sum</t>
  </si>
  <si>
    <t>Design Sketches</t>
  </si>
  <si>
    <t>AutoCAD drawings</t>
  </si>
  <si>
    <t>Design meetings</t>
  </si>
  <si>
    <t>Site visit and defect report</t>
  </si>
  <si>
    <t>Class 2 certification</t>
  </si>
  <si>
    <t>custum item 1</t>
  </si>
  <si>
    <t>custum item 2</t>
  </si>
  <si>
    <t>custum item 3</t>
  </si>
  <si>
    <t>custum item 4</t>
  </si>
  <si>
    <t>custum item 5</t>
  </si>
  <si>
    <t>Method 3: Design Fee Calculated as per scope of work</t>
  </si>
  <si>
    <t>Internal Cost</t>
  </si>
  <si>
    <t>Drafter</t>
  </si>
  <si>
    <t>Designer</t>
  </si>
  <si>
    <t>Principal</t>
  </si>
  <si>
    <t>Subconsultant</t>
  </si>
  <si>
    <t>Additional Expenses</t>
  </si>
  <si>
    <t>Reference - Price</t>
  </si>
  <si>
    <t>Calculations</t>
  </si>
  <si>
    <t>Travel: $750 x 2 days</t>
  </si>
  <si>
    <t>Resource</t>
  </si>
  <si>
    <t>Daily rate</t>
  </si>
  <si>
    <t>Hourly rate</t>
  </si>
  <si>
    <t>External signoff</t>
  </si>
  <si>
    <t>/hour</t>
  </si>
  <si>
    <t>/day</t>
  </si>
  <si>
    <t>Copy &amp; printing</t>
  </si>
  <si>
    <t>Design review</t>
  </si>
  <si>
    <t>Total Price</t>
  </si>
  <si>
    <t>Check Figure - $/m2</t>
  </si>
  <si>
    <t>Total m2：</t>
  </si>
  <si>
    <t>Project Number:</t>
  </si>
  <si>
    <t>Service Type</t>
  </si>
  <si>
    <t>Project Type:</t>
  </si>
  <si>
    <t>Internal Ref.:</t>
  </si>
  <si>
    <t>Administration</t>
  </si>
  <si>
    <t>Site Visit/Meeting(extra)</t>
  </si>
  <si>
    <t>6.3</t>
  </si>
  <si>
    <t>Claiming of Fees</t>
  </si>
  <si>
    <t>Payment is due within 14 days of the date of invoice.</t>
  </si>
  <si>
    <t>Unit 25, 14 Yatala Road, Mount Kuring-Gai</t>
  </si>
  <si>
    <t>207000Z</t>
  </si>
  <si>
    <t>Peter Pattison</t>
  </si>
  <si>
    <t>0410 440 748</t>
  </si>
  <si>
    <t>Jasimma Petsianis</t>
  </si>
  <si>
    <t>Blank Creatives</t>
  </si>
  <si>
    <t>0438 745 304</t>
  </si>
  <si>
    <t>Coordination with stakeholder and other services</t>
  </si>
  <si>
    <t>Apartment</t>
  </si>
  <si>
    <t>Mixed-use complex</t>
  </si>
  <si>
    <t>Internal Ref:</t>
  </si>
  <si>
    <t>- Service Type and Project Type added in "Project Info' and linked to 'Invoice' Tab
- Invoice layout and format standardized</t>
  </si>
  <si>
    <t>Invoice bug fixed</t>
  </si>
  <si>
    <t>Miscellaneous</t>
  </si>
  <si>
    <t>Restaurant</t>
  </si>
  <si>
    <t>Office</t>
  </si>
  <si>
    <t>Installation</t>
  </si>
  <si>
    <t>Others</t>
  </si>
  <si>
    <t>Review and checking drawings and cert, send docs to client</t>
  </si>
  <si>
    <t>Identify scope of work, air conditioning and ventilation requirements.</t>
  </si>
  <si>
    <t>Confirm specific requirements from the base building and other stakeholders</t>
  </si>
  <si>
    <t>Perform site visit (if included), obtain site photos(inside and outside of the tenancy, shopfront, roof)</t>
  </si>
  <si>
    <t>Commercial</t>
  </si>
  <si>
    <t>Group house</t>
  </si>
  <si>
    <t>School</t>
  </si>
  <si>
    <t>Fire Service</t>
  </si>
  <si>
    <t>Mech Review</t>
  </si>
  <si>
    <t>Kitchen Ventilation</t>
  </si>
  <si>
    <t>Hydraulic Service</t>
  </si>
  <si>
    <t>Electrical Service</t>
  </si>
  <si>
    <t>Mechanical Service</t>
  </si>
  <si>
    <t>CFD Service</t>
  </si>
  <si>
    <t>Commercial Project reference</t>
  </si>
  <si>
    <t>Restaurant Project Reference</t>
  </si>
  <si>
    <t>Project Reference</t>
  </si>
  <si>
    <t>Service Type 1</t>
  </si>
  <si>
    <t>Service Type 2</t>
  </si>
  <si>
    <t>Service Type 3</t>
  </si>
  <si>
    <t>Service Type 4</t>
  </si>
  <si>
    <t>- 'proposal' cover page date format consitent to 'invoice'
- 'proposal' project reference auto-generated according to a project's type
- 'proposal' extra lines for service scope and exclusions
- 'project info' project type and service type adjusted</t>
  </si>
  <si>
    <t>Service Type:</t>
  </si>
  <si>
    <t>Main Contact:</t>
  </si>
  <si>
    <t xml:space="preserve">- 'Invoice' tab service type combing 4 services in one text
-'01-Project Info' Project refence list, extra lines added (only first 10 projects will be added to Projecr Reference in Fee Proposal)
</t>
  </si>
  <si>
    <t>&lt;Add extra reference projects&gt;</t>
  </si>
  <si>
    <t>Engineering Fee of Build Cost %</t>
  </si>
  <si>
    <t>Method 1: Design Fee Calculated via building Cost</t>
  </si>
  <si>
    <t>No. off or m2</t>
  </si>
  <si>
    <t>Average Value</t>
  </si>
  <si>
    <t>Build Cost</t>
  </si>
  <si>
    <t>Eng Fee</t>
  </si>
  <si>
    <t>Mech</t>
  </si>
  <si>
    <t>Elec</t>
  </si>
  <si>
    <t>Hyd</t>
  </si>
  <si>
    <t>Fire</t>
  </si>
  <si>
    <t>Basement calc by area or,</t>
  </si>
  <si>
    <t>(% of Eng Fee)</t>
  </si>
  <si>
    <t>by no. of car spots</t>
  </si>
  <si>
    <t>Project   Phases</t>
  </si>
  <si>
    <t>Schematic</t>
  </si>
  <si>
    <t>Design Development</t>
  </si>
  <si>
    <t>Documentation</t>
  </si>
  <si>
    <t>Construction Services</t>
  </si>
  <si>
    <t xml:space="preserve">Continue for drawings, Go through restaurant checklist </t>
  </si>
  <si>
    <t>Do preliminary cals, find/put photo in drawings</t>
  </si>
  <si>
    <t>Shop name:</t>
  </si>
  <si>
    <t>Asana Field information</t>
  </si>
  <si>
    <t>Client:</t>
  </si>
  <si>
    <t xml:space="preserve">Area: </t>
  </si>
  <si>
    <t>m2</t>
  </si>
  <si>
    <t>Feature/Notes:</t>
  </si>
  <si>
    <t>Pattison's Patisserie Pty Ltd</t>
  </si>
  <si>
    <t>Contact Type</t>
  </si>
  <si>
    <t>Architect</t>
  </si>
  <si>
    <t>Developer</t>
  </si>
  <si>
    <t>Contractor</t>
  </si>
  <si>
    <t>Builder</t>
  </si>
  <si>
    <t>Supplier</t>
  </si>
  <si>
    <t>Strata</t>
  </si>
  <si>
    <t>RDM</t>
  </si>
  <si>
    <t>Certifier</t>
  </si>
  <si>
    <t>Government</t>
  </si>
  <si>
    <t>Owner/Tenant</t>
  </si>
  <si>
    <t>Contact type:</t>
  </si>
  <si>
    <t>Contact Number/Email:</t>
  </si>
  <si>
    <t>unknown</t>
  </si>
  <si>
    <t>&lt;Office project ref 1&gt;</t>
  </si>
  <si>
    <t>&lt;Office project ref 2&gt;</t>
  </si>
  <si>
    <t>&lt;Office project ref 3&gt;</t>
  </si>
  <si>
    <t>&lt;Office project ref 4&gt;</t>
  </si>
  <si>
    <t>&lt;Office project ref 5&gt;</t>
  </si>
  <si>
    <t>&lt;Office project ref 6&gt;</t>
  </si>
  <si>
    <t>&lt;Office project ref 7&gt;</t>
  </si>
  <si>
    <t>&lt;Office project ref 8&gt;</t>
  </si>
  <si>
    <t>&lt;Office project ref 9&gt;</t>
  </si>
  <si>
    <t>&lt;Office project ref 10&gt;</t>
  </si>
  <si>
    <t>School Project reference</t>
  </si>
  <si>
    <t>Office Project reference</t>
  </si>
  <si>
    <t>&lt;School project ref 1&gt;</t>
  </si>
  <si>
    <t>&lt;School project ref 2&gt;</t>
  </si>
  <si>
    <t>&lt;School project ref 3&gt;</t>
  </si>
  <si>
    <t>&lt;School project ref 4&gt;</t>
  </si>
  <si>
    <t>&lt;School project ref 5&gt;</t>
  </si>
  <si>
    <t>&lt;School project ref 6&gt;</t>
  </si>
  <si>
    <t>&lt;School project ref 7&gt;</t>
  </si>
  <si>
    <t>&lt;School project ref 8&gt;</t>
  </si>
  <si>
    <t>&lt;School project ref 9&gt;</t>
  </si>
  <si>
    <t>&lt;School project ref 10&gt;</t>
  </si>
  <si>
    <t>Others Project reference</t>
  </si>
  <si>
    <t>&lt;Others project ref 1&gt;</t>
  </si>
  <si>
    <t>&lt;Others project ref 2&gt;</t>
  </si>
  <si>
    <t>&lt;Others project ref 3&gt;</t>
  </si>
  <si>
    <t>&lt;Others project ref 4&gt;</t>
  </si>
  <si>
    <t>&lt;Others project ref 5&gt;</t>
  </si>
  <si>
    <t>&lt;Others project ref 6&gt;</t>
  </si>
  <si>
    <t>&lt;Others project ref 7&gt;</t>
  </si>
  <si>
    <t>&lt;Others project ref 8&gt;</t>
  </si>
  <si>
    <t>&lt;Others project ref 9&gt;</t>
  </si>
  <si>
    <t>&lt;Others project ref 10&gt;</t>
  </si>
  <si>
    <t>-'proposal' client name (Cell A5) auto-display works for given-name only clients 
-‘project reference' added project list of 'Office', 'School' and 'Others'.</t>
  </si>
  <si>
    <t>The Full amount for design and documentation</t>
  </si>
  <si>
    <t>Use "Ctrl+;" to fill today's date below</t>
  </si>
  <si>
    <t>Service Type 5</t>
  </si>
  <si>
    <t>Shop Name:</t>
  </si>
  <si>
    <t>The relevant clauses of the National Construction Code 2022.</t>
  </si>
  <si>
    <t>Specification 7(S7C5)</t>
  </si>
  <si>
    <t>C2D11</t>
  </si>
  <si>
    <t>C4D10</t>
  </si>
  <si>
    <t>C4D13</t>
  </si>
  <si>
    <t>C4D15</t>
  </si>
  <si>
    <t>E2D3</t>
  </si>
  <si>
    <t>F6D6</t>
  </si>
  <si>
    <t>F6D7</t>
  </si>
  <si>
    <t>F6D11</t>
  </si>
  <si>
    <t>F6D12</t>
  </si>
  <si>
    <t>F8D4</t>
  </si>
  <si>
    <t>J5D6</t>
  </si>
  <si>
    <t>J6</t>
  </si>
  <si>
    <t>Energy Efficiency
Air-conditioning and Ventilation Systems</t>
  </si>
  <si>
    <t>Pursuant to the provisions of Clause A5G3 of the National Construction Code 2022, Volume 1.</t>
  </si>
  <si>
    <t>Pursuant to the provisions of Clause A5.2 of the  National Construction Code 2019 Admt 1, Volume 1.</t>
  </si>
  <si>
    <t>- Update a lot of bugs in the using process
- Updated cell name by Mario for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</si>
</sst>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Red]\-&quot;$&quot;#,##0"/>
    <numFmt numFmtId="44" formatCode="_-&quot;$&quot;* #,##0.00_-;\-&quot;$&quot;* #,##0.00_-;_-&quot;$&quot;* &quot;-&quot;??_-;_-@_-"/>
    <numFmt numFmtId="43" formatCode="_-* #,##0.00_-;\-* #,##0.00_-;_-* &quot;-&quot;??_-;_-@_-"/>
    <numFmt numFmtId="164" formatCode="[$-C09]dd\-mmmm\-yyyy;@"/>
    <numFmt numFmtId="165" formatCode="[$-C09]d\ mmmm\ yyyy;@"/>
    <numFmt numFmtId="166" formatCode="&quot;$&quot;#,##0"/>
    <numFmt numFmtId="167" formatCode="&quot;$&quot;#,##0.00"/>
    <numFmt numFmtId="168" formatCode="_-&quot;$&quot;* #,##0_-;\-&quot;$&quot;* #,##0_-;_-&quot;$&quot;* &quot;-&quot;??_-;_-@_-"/>
    <numFmt numFmtId="169" formatCode="yyyy\-mm\-dd;@"/>
    <numFmt numFmtId="170" formatCode="_(&quot;$&quot;* #,##0_);_(&quot;$&quot;* \(#,##0\);_(&quot;$&quot;* &quot;-&quot;??_);_(@_)"/>
    <numFmt numFmtId="171" formatCode="_-&quot;$&quot;* #,##0_-;\-&quot;$&quot;* #,##0_-;_-&quot;$&quot;* &quot;-&quot;???_-;_-@_-"/>
    <numFmt numFmtId="172" formatCode="0\ &quot;hrs&quot;"/>
    <numFmt numFmtId="173" formatCode="[$-C09]dd\-mmm\-yyyy;@"/>
    <numFmt numFmtId="174" formatCode="_-* #,##0_-;\-* #,##0_-;_-* &quot;-&quot;??_-;_-@_-"/>
  </numFmts>
  <fonts count="35" x14ac:knownFonts="1">
    <font>
      <sz val="11"/>
      <color theme="1"/>
      <name val="Calibri"/>
      <family val="2"/>
      <scheme val="minor"/>
    </font>
    <font>
      <b/>
      <sz val="11"/>
      <color theme="1"/>
      <name val="Calibri"/>
      <family val="2"/>
      <scheme val="minor"/>
    </font>
    <font>
      <b/>
      <sz val="22"/>
      <color theme="1"/>
      <name val="Arial"/>
      <family val="2"/>
    </font>
    <font>
      <sz val="8"/>
      <name val="Calibri"/>
      <family val="2"/>
      <scheme val="minor"/>
    </font>
    <font>
      <sz val="8"/>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sz val="12"/>
      <color theme="1"/>
      <name val="Times New Roman"/>
      <family val="1"/>
    </font>
    <font>
      <u/>
      <sz val="11"/>
      <color theme="10"/>
      <name val="Calibri"/>
      <family val="2"/>
      <scheme val="minor"/>
    </font>
    <font>
      <sz val="10"/>
      <color theme="1"/>
      <name val="Calibri"/>
      <family val="2"/>
      <scheme val="minor"/>
    </font>
    <font>
      <sz val="7"/>
      <color theme="1"/>
      <name val="Arial Narrow"/>
      <family val="2"/>
    </font>
    <font>
      <sz val="8"/>
      <color theme="1"/>
      <name val="Arial Narrow"/>
      <family val="2"/>
    </font>
    <font>
      <sz val="10"/>
      <name val="Arial"/>
      <family val="2"/>
    </font>
    <font>
      <b/>
      <sz val="11"/>
      <name val="Calibri"/>
      <family val="2"/>
      <scheme val="minor"/>
    </font>
    <font>
      <sz val="11"/>
      <name val="Calibri"/>
      <family val="2"/>
      <scheme val="minor"/>
    </font>
    <font>
      <sz val="11"/>
      <color theme="4"/>
      <name val="Calibri"/>
      <family val="2"/>
      <scheme val="minor"/>
    </font>
    <font>
      <b/>
      <sz val="12"/>
      <color theme="1"/>
      <name val="Calibri"/>
      <family val="2"/>
      <scheme val="minor"/>
    </font>
    <font>
      <sz val="11"/>
      <color theme="1"/>
      <name val="Calibri"/>
      <family val="2"/>
      <scheme val="minor"/>
    </font>
    <font>
      <sz val="12"/>
      <color theme="1"/>
      <name val="Calibri"/>
      <family val="2"/>
      <scheme val="minor"/>
    </font>
    <font>
      <b/>
      <sz val="24"/>
      <color theme="1"/>
      <name val="Calibri"/>
      <family val="2"/>
      <scheme val="minor"/>
    </font>
    <font>
      <b/>
      <sz val="16"/>
      <color theme="1"/>
      <name val="Calibri"/>
      <family val="2"/>
      <scheme val="minor"/>
    </font>
    <font>
      <sz val="28"/>
      <color rgb="FFFF0000"/>
      <name val="Calibri"/>
      <family val="2"/>
      <scheme val="minor"/>
    </font>
    <font>
      <sz val="16"/>
      <color rgb="FFFF0000"/>
      <name val="Calibri"/>
      <family val="2"/>
      <scheme val="minor"/>
    </font>
    <font>
      <b/>
      <sz val="10"/>
      <name val="Arial"/>
      <family val="2"/>
    </font>
    <font>
      <sz val="10"/>
      <color theme="4"/>
      <name val="Arial"/>
      <family val="2"/>
    </font>
    <font>
      <b/>
      <sz val="10"/>
      <color theme="5" tint="-0.249977111117893"/>
      <name val="Arial"/>
      <family val="2"/>
    </font>
    <font>
      <i/>
      <sz val="11"/>
      <color theme="1"/>
      <name val="Calibri"/>
      <family val="2"/>
      <scheme val="minor"/>
    </font>
    <font>
      <b/>
      <sz val="11"/>
      <color rgb="FFFF0000"/>
      <name val="Calibri"/>
      <family val="2"/>
      <scheme val="minor"/>
    </font>
    <font>
      <sz val="10"/>
      <name val="Calibri"/>
      <family val="2"/>
      <scheme val="minor"/>
    </font>
    <font>
      <b/>
      <sz val="16"/>
      <name val="Arial"/>
      <family val="2"/>
    </font>
    <font>
      <b/>
      <sz val="10"/>
      <color rgb="FFFF0000"/>
      <name val="Arial"/>
      <family val="2"/>
    </font>
    <font>
      <sz val="14"/>
      <color rgb="FFFF0000"/>
      <name val="Calibri"/>
      <family val="2"/>
      <scheme val="minor"/>
    </font>
  </fonts>
  <fills count="11">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9" tint="0.39997558519241921"/>
        <bgColor indexed="64"/>
      </patternFill>
    </fill>
  </fills>
  <borders count="3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right/>
      <top/>
      <bottom style="hair">
        <color indexed="64"/>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8">
    <xf numFmtId="0" fontId="0" fillId="0" borderId="0"/>
    <xf numFmtId="0" fontId="11" fillId="0" borderId="0" applyNumberFormat="0" applyFill="0" applyBorder="0" applyAlignment="0" applyProtection="0"/>
    <xf numFmtId="0" fontId="15" fillId="0" borderId="0"/>
    <xf numFmtId="44" fontId="20" fillId="0" borderId="0" applyFont="0" applyFill="0" applyBorder="0" applyAlignment="0" applyProtection="0"/>
    <xf numFmtId="9" fontId="20" fillId="0" borderId="0" applyFont="0" applyFill="0" applyBorder="0" applyAlignment="0" applyProtection="0"/>
    <xf numFmtId="44" fontId="20" fillId="0" borderId="0" applyFont="0" applyFill="0" applyBorder="0" applyAlignment="0" applyProtection="0"/>
    <xf numFmtId="0" fontId="20" fillId="0" borderId="0"/>
    <xf numFmtId="43" fontId="20" fillId="0" borderId="0" applyFont="0" applyFill="0" applyBorder="0" applyAlignment="0" applyProtection="0"/>
  </cellStyleXfs>
  <cellXfs count="298">
    <xf numFmtId="0" fontId="0" fillId="0" borderId="0" xfId="0"/>
    <xf numFmtId="0" fontId="0" fillId="0" borderId="0" xfId="0" applyAlignment="1">
      <alignment horizontal="center"/>
    </xf>
    <xf numFmtId="0" fontId="0" fillId="0" borderId="1" xfId="0" applyBorder="1"/>
    <xf numFmtId="0" fontId="1" fillId="0" borderId="0" xfId="0" applyFont="1" applyAlignment="1">
      <alignment horizontal="right"/>
    </xf>
    <xf numFmtId="0" fontId="1" fillId="0" borderId="0" xfId="0" applyFont="1"/>
    <xf numFmtId="0" fontId="5" fillId="0" borderId="0" xfId="0" applyFont="1"/>
    <xf numFmtId="0" fontId="6" fillId="0" borderId="0" xfId="0" applyFont="1"/>
    <xf numFmtId="0" fontId="0" fillId="0" borderId="0" xfId="0" applyAlignment="1">
      <alignment vertical="top"/>
    </xf>
    <xf numFmtId="0" fontId="0" fillId="0" borderId="13" xfId="0" applyBorder="1"/>
    <xf numFmtId="0" fontId="7" fillId="0" borderId="0" xfId="0" applyFont="1"/>
    <xf numFmtId="0" fontId="0" fillId="0" borderId="0" xfId="0" applyAlignment="1">
      <alignment vertical="center"/>
    </xf>
    <xf numFmtId="0" fontId="10" fillId="0" borderId="0" xfId="0" applyFont="1" applyAlignment="1">
      <alignment vertical="center"/>
    </xf>
    <xf numFmtId="0" fontId="4" fillId="0" borderId="0" xfId="0" applyFont="1" applyAlignment="1">
      <alignment vertical="top"/>
    </xf>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horizontal="right"/>
    </xf>
    <xf numFmtId="0" fontId="11" fillId="0" borderId="0" xfId="1"/>
    <xf numFmtId="0" fontId="0" fillId="0" borderId="0" xfId="0" applyAlignment="1">
      <alignment horizontal="left"/>
    </xf>
    <xf numFmtId="0" fontId="0" fillId="0" borderId="0" xfId="0" applyAlignment="1">
      <alignment horizontal="left" wrapText="1"/>
    </xf>
    <xf numFmtId="0" fontId="9" fillId="0" borderId="0" xfId="0" applyFont="1" applyAlignment="1">
      <alignment vertical="top" wrapText="1"/>
    </xf>
    <xf numFmtId="0" fontId="8" fillId="0" borderId="0" xfId="0" applyFont="1" applyAlignment="1">
      <alignment vertical="center"/>
    </xf>
    <xf numFmtId="0" fontId="0" fillId="0" borderId="0" xfId="0" applyAlignment="1">
      <alignment horizontal="left" vertical="top"/>
    </xf>
    <xf numFmtId="0" fontId="4" fillId="0" borderId="15" xfId="0" applyFont="1" applyBorder="1" applyAlignment="1">
      <alignment vertical="top"/>
    </xf>
    <xf numFmtId="0" fontId="0" fillId="0" borderId="0" xfId="0" applyAlignment="1">
      <alignment vertical="top" wrapText="1"/>
    </xf>
    <xf numFmtId="0" fontId="0" fillId="0" borderId="17" xfId="0" applyBorder="1"/>
    <xf numFmtId="0" fontId="0" fillId="0" borderId="0" xfId="0" applyAlignment="1">
      <alignment wrapText="1"/>
    </xf>
    <xf numFmtId="0" fontId="1" fillId="0" borderId="0" xfId="0" applyFont="1" applyAlignment="1">
      <alignment horizontal="center"/>
    </xf>
    <xf numFmtId="0" fontId="12" fillId="0" borderId="0" xfId="0" applyFont="1" applyAlignment="1">
      <alignment horizontal="right"/>
    </xf>
    <xf numFmtId="0" fontId="4" fillId="0" borderId="0" xfId="0" applyFont="1" applyAlignment="1">
      <alignment vertical="center"/>
    </xf>
    <xf numFmtId="49" fontId="1" fillId="0" borderId="0" xfId="0" applyNumberFormat="1" applyFont="1" applyAlignment="1">
      <alignment horizontal="center"/>
    </xf>
    <xf numFmtId="0" fontId="8" fillId="0" borderId="0" xfId="0" applyFont="1" applyAlignment="1">
      <alignment vertical="center" shrinkToFit="1"/>
    </xf>
    <xf numFmtId="0" fontId="0" fillId="0" borderId="0" xfId="0" applyAlignment="1">
      <alignment horizontal="left" vertical="center"/>
    </xf>
    <xf numFmtId="166" fontId="0" fillId="0" borderId="0" xfId="0" applyNumberFormat="1" applyAlignment="1">
      <alignment horizontal="center" vertical="center"/>
    </xf>
    <xf numFmtId="6" fontId="0" fillId="0" borderId="0" xfId="0" applyNumberFormat="1"/>
    <xf numFmtId="166" fontId="0" fillId="0" borderId="0" xfId="0" applyNumberFormat="1" applyAlignment="1">
      <alignment vertical="center"/>
    </xf>
    <xf numFmtId="49" fontId="1" fillId="0" borderId="0" xfId="0" applyNumberFormat="1" applyFont="1"/>
    <xf numFmtId="0" fontId="13" fillId="0" borderId="0" xfId="0" applyFont="1"/>
    <xf numFmtId="0" fontId="14" fillId="0" borderId="0" xfId="0" applyFont="1" applyAlignment="1">
      <alignment horizontal="left" vertical="center" wrapText="1"/>
    </xf>
    <xf numFmtId="0" fontId="16" fillId="0" borderId="0" xfId="2" applyFont="1"/>
    <xf numFmtId="0" fontId="17" fillId="0" borderId="0" xfId="2" applyFont="1"/>
    <xf numFmtId="0" fontId="16" fillId="0" borderId="0" xfId="2" applyFont="1" applyAlignment="1">
      <alignment horizontal="left"/>
    </xf>
    <xf numFmtId="167" fontId="17" fillId="0" borderId="0" xfId="2" applyNumberFormat="1" applyFont="1"/>
    <xf numFmtId="49" fontId="17" fillId="0" borderId="0" xfId="2" applyNumberFormat="1" applyFont="1" applyAlignment="1">
      <alignment horizontal="right"/>
    </xf>
    <xf numFmtId="0" fontId="0" fillId="0" borderId="20" xfId="0" applyBorder="1"/>
    <xf numFmtId="0" fontId="0" fillId="0" borderId="14" xfId="0" applyBorder="1"/>
    <xf numFmtId="0" fontId="0" fillId="0" borderId="21" xfId="0" applyBorder="1"/>
    <xf numFmtId="0" fontId="16" fillId="0" borderId="0" xfId="0" applyFont="1" applyAlignment="1">
      <alignment horizontal="right"/>
    </xf>
    <xf numFmtId="166" fontId="17" fillId="0" borderId="0" xfId="0" applyNumberFormat="1" applyFont="1"/>
    <xf numFmtId="0" fontId="16" fillId="0" borderId="0" xfId="0" applyFont="1" applyAlignment="1">
      <alignment horizontal="left"/>
    </xf>
    <xf numFmtId="0" fontId="17" fillId="0" borderId="0" xfId="0" applyFont="1"/>
    <xf numFmtId="0" fontId="17" fillId="0" borderId="0" xfId="0" applyFont="1" applyAlignment="1">
      <alignment horizontal="left"/>
    </xf>
    <xf numFmtId="0" fontId="16" fillId="0" borderId="0" xfId="0" applyFont="1"/>
    <xf numFmtId="49" fontId="17" fillId="0" borderId="0" xfId="0" applyNumberFormat="1" applyFont="1" applyAlignment="1">
      <alignment horizontal="right"/>
    </xf>
    <xf numFmtId="49" fontId="17" fillId="0" borderId="0" xfId="0" applyNumberFormat="1" applyFont="1"/>
    <xf numFmtId="0" fontId="0" fillId="0" borderId="2" xfId="0" applyBorder="1"/>
    <xf numFmtId="0" fontId="5" fillId="0" borderId="0" xfId="0" applyFont="1" applyAlignment="1">
      <alignment horizontal="left"/>
    </xf>
    <xf numFmtId="49" fontId="1" fillId="0" borderId="0" xfId="0" applyNumberFormat="1" applyFont="1" applyAlignment="1">
      <alignment horizontal="right" indent="1"/>
    </xf>
    <xf numFmtId="166" fontId="0" fillId="0" borderId="2" xfId="0" applyNumberFormat="1" applyBorder="1" applyAlignment="1">
      <alignment vertical="top"/>
    </xf>
    <xf numFmtId="0" fontId="12" fillId="0" borderId="0" xfId="0" applyFont="1" applyAlignment="1">
      <alignment horizontal="left"/>
    </xf>
    <xf numFmtId="49" fontId="1" fillId="0" borderId="0" xfId="0" applyNumberFormat="1" applyFont="1" applyAlignment="1">
      <alignment horizontal="center" vertical="top"/>
    </xf>
    <xf numFmtId="0" fontId="1" fillId="0" borderId="0" xfId="0" applyFont="1" applyAlignment="1">
      <alignment vertical="top"/>
    </xf>
    <xf numFmtId="49" fontId="1" fillId="0" borderId="0" xfId="0" applyNumberFormat="1" applyFont="1" applyAlignment="1">
      <alignment horizontal="left" vertical="top"/>
    </xf>
    <xf numFmtId="0" fontId="7" fillId="0" borderId="0" xfId="0" applyFont="1" applyAlignment="1">
      <alignment vertical="top"/>
    </xf>
    <xf numFmtId="0" fontId="1" fillId="0" borderId="0" xfId="0" applyFont="1" applyAlignment="1">
      <alignment horizontal="left" vertical="top" indent="2"/>
    </xf>
    <xf numFmtId="0" fontId="0" fillId="0" borderId="14" xfId="0" applyBorder="1" applyAlignment="1">
      <alignment horizontal="left" vertical="top"/>
    </xf>
    <xf numFmtId="0" fontId="0" fillId="0" borderId="14" xfId="0" applyBorder="1" applyAlignment="1">
      <alignment horizontal="left"/>
    </xf>
    <xf numFmtId="0" fontId="19" fillId="4" borderId="0" xfId="0" applyFont="1" applyFill="1"/>
    <xf numFmtId="0" fontId="21" fillId="4" borderId="0" xfId="0" applyFont="1" applyFill="1" applyAlignment="1">
      <alignment horizontal="right"/>
    </xf>
    <xf numFmtId="0" fontId="0" fillId="0" borderId="14" xfId="0" applyBorder="1" applyAlignment="1">
      <alignment vertical="top"/>
    </xf>
    <xf numFmtId="0" fontId="1" fillId="0" borderId="2" xfId="0" applyFont="1" applyBorder="1" applyAlignment="1">
      <alignment horizontal="center"/>
    </xf>
    <xf numFmtId="0" fontId="0" fillId="0" borderId="2" xfId="0" applyBorder="1" applyAlignment="1">
      <alignment horizontal="right"/>
    </xf>
    <xf numFmtId="0" fontId="0" fillId="0" borderId="2" xfId="0" applyBorder="1" applyAlignment="1">
      <alignment horizontal="center"/>
    </xf>
    <xf numFmtId="165" fontId="0" fillId="0" borderId="14" xfId="0" applyNumberFormat="1" applyBorder="1"/>
    <xf numFmtId="0" fontId="0" fillId="5" borderId="2" xfId="0" applyFill="1" applyBorder="1" applyAlignment="1">
      <alignment horizontal="center" vertical="center"/>
    </xf>
    <xf numFmtId="0" fontId="0" fillId="0" borderId="2" xfId="0" applyBorder="1" applyAlignment="1">
      <alignment horizontal="center" vertical="center"/>
    </xf>
    <xf numFmtId="49" fontId="17" fillId="0" borderId="0" xfId="0" applyNumberFormat="1" applyFont="1" applyAlignment="1">
      <alignment horizontal="left"/>
    </xf>
    <xf numFmtId="0" fontId="1" fillId="0" borderId="16" xfId="0" applyFont="1" applyBorder="1" applyAlignment="1">
      <alignment wrapText="1"/>
    </xf>
    <xf numFmtId="44" fontId="17" fillId="0" borderId="25" xfId="3" applyFont="1" applyBorder="1"/>
    <xf numFmtId="44" fontId="17" fillId="0" borderId="19" xfId="3" applyFont="1" applyBorder="1"/>
    <xf numFmtId="44" fontId="16" fillId="0" borderId="16" xfId="3" applyFont="1" applyBorder="1"/>
    <xf numFmtId="0" fontId="1" fillId="0" borderId="23" xfId="0" applyFont="1" applyBorder="1" applyAlignment="1">
      <alignment horizontal="center" wrapText="1"/>
    </xf>
    <xf numFmtId="0" fontId="1" fillId="0" borderId="16" xfId="0" applyFont="1" applyBorder="1" applyAlignment="1">
      <alignment horizontal="center" wrapText="1"/>
    </xf>
    <xf numFmtId="0" fontId="1" fillId="0" borderId="0" xfId="0" applyFont="1" applyAlignment="1">
      <alignment wrapText="1"/>
    </xf>
    <xf numFmtId="44" fontId="16" fillId="0" borderId="0" xfId="3" applyFont="1" applyBorder="1"/>
    <xf numFmtId="0" fontId="8" fillId="0" borderId="0" xfId="0" applyFont="1" applyAlignment="1">
      <alignment horizontal="center" vertical="center"/>
    </xf>
    <xf numFmtId="0" fontId="1" fillId="0" borderId="22" xfId="0" applyFont="1" applyBorder="1" applyAlignment="1">
      <alignment vertical="center"/>
    </xf>
    <xf numFmtId="0" fontId="1" fillId="0" borderId="17" xfId="0" applyFont="1" applyBorder="1" applyAlignment="1">
      <alignment vertical="center"/>
    </xf>
    <xf numFmtId="0" fontId="1" fillId="0" borderId="23" xfId="0" applyFont="1" applyBorder="1" applyAlignment="1">
      <alignment vertical="center"/>
    </xf>
    <xf numFmtId="9" fontId="0" fillId="0" borderId="0" xfId="4" applyFont="1" applyBorder="1"/>
    <xf numFmtId="168" fontId="0" fillId="0" borderId="0" xfId="3" applyNumberFormat="1" applyFont="1" applyBorder="1"/>
    <xf numFmtId="168" fontId="0" fillId="0" borderId="19" xfId="3" applyNumberFormat="1" applyFont="1" applyBorder="1"/>
    <xf numFmtId="0" fontId="0" fillId="0" borderId="0" xfId="0" quotePrefix="1"/>
    <xf numFmtId="0" fontId="0" fillId="0" borderId="0" xfId="0" quotePrefix="1" applyAlignment="1">
      <alignment horizontal="center"/>
    </xf>
    <xf numFmtId="169" fontId="0" fillId="0" borderId="0" xfId="0" applyNumberFormat="1" applyAlignment="1">
      <alignment horizontal="center"/>
    </xf>
    <xf numFmtId="0" fontId="19" fillId="0" borderId="0" xfId="0" applyFont="1"/>
    <xf numFmtId="0" fontId="17" fillId="0" borderId="0" xfId="2" applyFont="1" applyAlignment="1">
      <alignment shrinkToFit="1"/>
    </xf>
    <xf numFmtId="0" fontId="0" fillId="0" borderId="18" xfId="0" applyBorder="1"/>
    <xf numFmtId="0" fontId="0" fillId="0" borderId="19" xfId="0" applyBorder="1"/>
    <xf numFmtId="0" fontId="17" fillId="0" borderId="0" xfId="0" applyFont="1" applyAlignment="1">
      <alignment horizontal="center"/>
    </xf>
    <xf numFmtId="0" fontId="0" fillId="0" borderId="24" xfId="0" applyBorder="1"/>
    <xf numFmtId="0" fontId="1" fillId="0" borderId="0" xfId="0" applyFont="1" applyAlignment="1">
      <alignment horizontal="right" vertical="top"/>
    </xf>
    <xf numFmtId="0" fontId="0" fillId="8" borderId="0" xfId="0" applyFill="1"/>
    <xf numFmtId="0" fontId="0" fillId="0" borderId="0" xfId="0" quotePrefix="1" applyAlignment="1">
      <alignment horizontal="center" vertical="top"/>
    </xf>
    <xf numFmtId="169" fontId="0" fillId="0" borderId="0" xfId="0" applyNumberFormat="1" applyAlignment="1">
      <alignment horizontal="center" vertical="top"/>
    </xf>
    <xf numFmtId="0" fontId="0" fillId="0" borderId="27" xfId="0" applyBorder="1"/>
    <xf numFmtId="0" fontId="0" fillId="0" borderId="27" xfId="0" applyBorder="1" applyAlignment="1">
      <alignment vertical="top"/>
    </xf>
    <xf numFmtId="0" fontId="0" fillId="0" borderId="28" xfId="0" applyBorder="1"/>
    <xf numFmtId="0" fontId="0" fillId="0" borderId="29" xfId="0" applyBorder="1"/>
    <xf numFmtId="0" fontId="0" fillId="0" borderId="30" xfId="0" applyBorder="1"/>
    <xf numFmtId="0" fontId="0" fillId="0" borderId="31" xfId="0" applyBorder="1"/>
    <xf numFmtId="0" fontId="0" fillId="0" borderId="26" xfId="0" applyBorder="1"/>
    <xf numFmtId="0" fontId="0" fillId="0" borderId="32" xfId="0" applyBorder="1"/>
    <xf numFmtId="0" fontId="0" fillId="0" borderId="0" xfId="0" applyAlignment="1">
      <alignment horizontal="left" vertical="top" wrapText="1"/>
    </xf>
    <xf numFmtId="0" fontId="1" fillId="0" borderId="2" xfId="0" applyFont="1" applyBorder="1" applyAlignment="1">
      <alignment horizontal="center" vertical="top"/>
    </xf>
    <xf numFmtId="166" fontId="1" fillId="0" borderId="0" xfId="0" applyNumberFormat="1" applyFont="1" applyAlignment="1">
      <alignment vertical="center"/>
    </xf>
    <xf numFmtId="0" fontId="0" fillId="0" borderId="6" xfId="0" applyBorder="1" applyAlignment="1">
      <alignment horizontal="right"/>
    </xf>
    <xf numFmtId="0" fontId="0" fillId="0" borderId="3" xfId="0" applyBorder="1" applyAlignment="1">
      <alignment horizontal="right"/>
    </xf>
    <xf numFmtId="0" fontId="0" fillId="0" borderId="4" xfId="0" applyBorder="1" applyAlignment="1">
      <alignment horizontal="right"/>
    </xf>
    <xf numFmtId="166" fontId="1" fillId="0" borderId="0" xfId="0" applyNumberFormat="1" applyFont="1" applyAlignment="1">
      <alignment horizontal="center" vertical="center"/>
    </xf>
    <xf numFmtId="0" fontId="1" fillId="0" borderId="18" xfId="0" applyFont="1" applyBorder="1"/>
    <xf numFmtId="0" fontId="0" fillId="2" borderId="0" xfId="0" applyFill="1" applyAlignment="1">
      <alignment horizontal="center" vertical="center"/>
    </xf>
    <xf numFmtId="0" fontId="18" fillId="0" borderId="2" xfId="0" applyFont="1" applyBorder="1" applyAlignment="1">
      <alignment horizontal="left"/>
    </xf>
    <xf numFmtId="0" fontId="18" fillId="0" borderId="2" xfId="0" applyFont="1" applyBorder="1"/>
    <xf numFmtId="0" fontId="18" fillId="0" borderId="2" xfId="0" applyFont="1" applyBorder="1" applyAlignment="1">
      <alignment horizontal="right"/>
    </xf>
    <xf numFmtId="0" fontId="18" fillId="0" borderId="0" xfId="0" applyFont="1" applyAlignment="1">
      <alignment horizontal="left"/>
    </xf>
    <xf numFmtId="0" fontId="18" fillId="0" borderId="0" xfId="0" applyFont="1"/>
    <xf numFmtId="0" fontId="18" fillId="0" borderId="2" xfId="0" applyFont="1" applyBorder="1" applyAlignment="1">
      <alignment horizontal="center"/>
    </xf>
    <xf numFmtId="0" fontId="0" fillId="0" borderId="25" xfId="0" applyBorder="1"/>
    <xf numFmtId="0" fontId="24" fillId="0" borderId="0" xfId="2" applyFont="1" applyAlignment="1">
      <alignment vertical="center"/>
    </xf>
    <xf numFmtId="164" fontId="25" fillId="0" borderId="0" xfId="0" applyNumberFormat="1" applyFont="1" applyAlignment="1">
      <alignment vertical="center"/>
    </xf>
    <xf numFmtId="0" fontId="18" fillId="0" borderId="5" xfId="0" applyFont="1" applyBorder="1"/>
    <xf numFmtId="0" fontId="1" fillId="6" borderId="0" xfId="0" applyFont="1" applyFill="1" applyAlignment="1">
      <alignment horizontal="center"/>
    </xf>
    <xf numFmtId="49" fontId="18" fillId="0" borderId="12" xfId="0" quotePrefix="1" applyNumberFormat="1" applyFont="1" applyBorder="1" applyAlignment="1">
      <alignment horizontal="left" vertical="top"/>
    </xf>
    <xf numFmtId="0" fontId="18" fillId="0" borderId="0" xfId="0" applyFont="1" applyAlignment="1">
      <alignment horizontal="center"/>
    </xf>
    <xf numFmtId="0" fontId="0" fillId="0" borderId="0" xfId="0" quotePrefix="1" applyAlignment="1">
      <alignment wrapText="1"/>
    </xf>
    <xf numFmtId="0" fontId="1" fillId="6" borderId="0" xfId="0" applyFont="1" applyFill="1"/>
    <xf numFmtId="170" fontId="0" fillId="0" borderId="0" xfId="3" applyNumberFormat="1" applyFont="1" applyAlignment="1">
      <alignment horizontal="center"/>
    </xf>
    <xf numFmtId="0" fontId="28" fillId="0" borderId="0" xfId="0" applyFont="1" applyAlignment="1">
      <alignment horizontal="center"/>
    </xf>
    <xf numFmtId="171" fontId="28" fillId="0" borderId="0" xfId="0" applyNumberFormat="1" applyFont="1"/>
    <xf numFmtId="0" fontId="26" fillId="0" borderId="0" xfId="0" applyFont="1"/>
    <xf numFmtId="170" fontId="27" fillId="0" borderId="0" xfId="5" applyNumberFormat="1" applyFont="1" applyFill="1" applyAlignment="1">
      <alignment horizontal="center"/>
    </xf>
    <xf numFmtId="170" fontId="0" fillId="0" borderId="0" xfId="5" applyNumberFormat="1" applyFont="1" applyAlignment="1">
      <alignment horizontal="center"/>
    </xf>
    <xf numFmtId="170" fontId="0" fillId="0" borderId="28" xfId="3" applyNumberFormat="1" applyFont="1" applyBorder="1" applyAlignment="1">
      <alignment horizontal="center"/>
    </xf>
    <xf numFmtId="170" fontId="0" fillId="4" borderId="30" xfId="3" applyNumberFormat="1" applyFont="1" applyFill="1" applyBorder="1" applyAlignment="1">
      <alignment horizontal="center"/>
    </xf>
    <xf numFmtId="170" fontId="0" fillId="0" borderId="30" xfId="3" applyNumberFormat="1" applyFont="1" applyBorder="1" applyAlignment="1">
      <alignment horizontal="center"/>
    </xf>
    <xf numFmtId="168" fontId="0" fillId="0" borderId="0" xfId="3" applyNumberFormat="1" applyFont="1" applyBorder="1" applyAlignment="1">
      <alignment horizontal="center"/>
    </xf>
    <xf numFmtId="0" fontId="29" fillId="0" borderId="3" xfId="0" applyFont="1" applyBorder="1"/>
    <xf numFmtId="0" fontId="0" fillId="0" borderId="33" xfId="0" applyBorder="1"/>
    <xf numFmtId="0" fontId="0" fillId="0" borderId="34" xfId="0" applyBorder="1"/>
    <xf numFmtId="170" fontId="30" fillId="0" borderId="35" xfId="0" applyNumberFormat="1" applyFont="1" applyBorder="1"/>
    <xf numFmtId="170" fontId="0" fillId="4" borderId="32" xfId="3" applyNumberFormat="1" applyFont="1" applyFill="1" applyBorder="1" applyAlignment="1">
      <alignment horizontal="center"/>
    </xf>
    <xf numFmtId="0" fontId="19" fillId="0" borderId="0" xfId="0" applyFont="1" applyAlignment="1">
      <alignment horizontal="left" vertical="top" wrapText="1"/>
    </xf>
    <xf numFmtId="0" fontId="1" fillId="0" borderId="0" xfId="0" applyFont="1" applyAlignment="1">
      <alignment horizontal="center" vertical="top" wrapText="1"/>
    </xf>
    <xf numFmtId="0" fontId="19" fillId="0" borderId="0" xfId="0" applyFont="1" applyAlignment="1">
      <alignment horizontal="center" vertical="top" wrapText="1"/>
    </xf>
    <xf numFmtId="0" fontId="19" fillId="0" borderId="0" xfId="0" applyFont="1" applyAlignment="1">
      <alignment vertical="top" wrapText="1"/>
    </xf>
    <xf numFmtId="0" fontId="0" fillId="0" borderId="6" xfId="0" applyBorder="1"/>
    <xf numFmtId="172" fontId="18" fillId="0" borderId="5" xfId="0" applyNumberFormat="1" applyFont="1" applyBorder="1" applyAlignment="1">
      <alignment horizontal="center"/>
    </xf>
    <xf numFmtId="172" fontId="0" fillId="0" borderId="5" xfId="0" applyNumberFormat="1" applyBorder="1" applyAlignment="1">
      <alignment horizontal="center"/>
    </xf>
    <xf numFmtId="0" fontId="0" fillId="0" borderId="5" xfId="0" applyBorder="1"/>
    <xf numFmtId="168" fontId="18" fillId="0" borderId="7" xfId="3" applyNumberFormat="1" applyFont="1" applyBorder="1"/>
    <xf numFmtId="0" fontId="1" fillId="0" borderId="27" xfId="0" applyFont="1" applyBorder="1" applyAlignment="1">
      <alignment horizontal="center"/>
    </xf>
    <xf numFmtId="0" fontId="1" fillId="0" borderId="28" xfId="0" applyFont="1" applyBorder="1" applyAlignment="1">
      <alignment horizontal="center"/>
    </xf>
    <xf numFmtId="168" fontId="0" fillId="0" borderId="0" xfId="0" applyNumberFormat="1"/>
    <xf numFmtId="0" fontId="0" fillId="0" borderId="3" xfId="0" applyBorder="1"/>
    <xf numFmtId="172" fontId="18" fillId="0" borderId="0" xfId="0" applyNumberFormat="1" applyFont="1" applyAlignment="1">
      <alignment horizontal="center"/>
    </xf>
    <xf numFmtId="172" fontId="0" fillId="0" borderId="0" xfId="0" applyNumberFormat="1" applyAlignment="1">
      <alignment horizontal="center"/>
    </xf>
    <xf numFmtId="168" fontId="18" fillId="0" borderId="12" xfId="3" applyNumberFormat="1" applyFont="1" applyBorder="1"/>
    <xf numFmtId="0" fontId="0" fillId="0" borderId="0" xfId="0" applyAlignment="1">
      <alignment horizontal="left" indent="1"/>
    </xf>
    <xf numFmtId="44" fontId="18" fillId="0" borderId="12" xfId="3" applyFont="1" applyBorder="1"/>
    <xf numFmtId="0" fontId="0" fillId="0" borderId="12" xfId="0" applyBorder="1"/>
    <xf numFmtId="44" fontId="0" fillId="0" borderId="12" xfId="3" applyFont="1" applyBorder="1"/>
    <xf numFmtId="168" fontId="0" fillId="0" borderId="12" xfId="3" applyNumberFormat="1" applyFont="1" applyBorder="1"/>
    <xf numFmtId="0" fontId="0" fillId="0" borderId="3" xfId="0" applyBorder="1" applyAlignment="1">
      <alignment horizontal="left" indent="2"/>
    </xf>
    <xf numFmtId="172" fontId="16" fillId="0" borderId="0" xfId="0" applyNumberFormat="1" applyFont="1" applyAlignment="1">
      <alignment horizontal="center"/>
    </xf>
    <xf numFmtId="0" fontId="0" fillId="0" borderId="4" xfId="0" applyBorder="1" applyAlignment="1">
      <alignment horizontal="left" indent="2"/>
    </xf>
    <xf numFmtId="168" fontId="1" fillId="0" borderId="1" xfId="0" applyNumberFormat="1" applyFont="1" applyBorder="1" applyAlignment="1">
      <alignment horizontal="center"/>
    </xf>
    <xf numFmtId="168" fontId="1" fillId="0" borderId="8" xfId="0" applyNumberFormat="1" applyFont="1" applyBorder="1"/>
    <xf numFmtId="0" fontId="0" fillId="0" borderId="0" xfId="0" applyAlignment="1">
      <alignment horizontal="left" indent="2"/>
    </xf>
    <xf numFmtId="172" fontId="29" fillId="0" borderId="0" xfId="0" applyNumberFormat="1" applyFont="1" applyAlignment="1">
      <alignment horizontal="right"/>
    </xf>
    <xf numFmtId="0" fontId="1" fillId="0" borderId="34" xfId="0" applyFont="1" applyBorder="1" applyAlignment="1">
      <alignment horizontal="right"/>
    </xf>
    <xf numFmtId="168" fontId="30" fillId="0" borderId="35" xfId="0" applyNumberFormat="1" applyFont="1" applyBorder="1"/>
    <xf numFmtId="168" fontId="30" fillId="0" borderId="0" xfId="0" applyNumberFormat="1" applyFont="1"/>
    <xf numFmtId="4" fontId="0" fillId="0" borderId="26" xfId="3" applyNumberFormat="1" applyFont="1" applyBorder="1" applyAlignment="1">
      <alignment horizontal="center"/>
    </xf>
    <xf numFmtId="4" fontId="0" fillId="4" borderId="29" xfId="3" applyNumberFormat="1" applyFont="1" applyFill="1" applyBorder="1" applyAlignment="1">
      <alignment horizontal="center"/>
    </xf>
    <xf numFmtId="4" fontId="0" fillId="0" borderId="29" xfId="3" applyNumberFormat="1" applyFont="1" applyBorder="1" applyAlignment="1">
      <alignment horizontal="center"/>
    </xf>
    <xf numFmtId="4" fontId="0" fillId="4" borderId="31" xfId="3" applyNumberFormat="1" applyFont="1" applyFill="1" applyBorder="1" applyAlignment="1">
      <alignment horizontal="center"/>
    </xf>
    <xf numFmtId="0" fontId="0" fillId="0" borderId="0" xfId="0" quotePrefix="1" applyAlignment="1">
      <alignment horizontal="left"/>
    </xf>
    <xf numFmtId="0" fontId="12" fillId="0" borderId="0" xfId="0" applyFont="1"/>
    <xf numFmtId="49" fontId="18" fillId="0" borderId="8" xfId="0" quotePrefix="1" applyNumberFormat="1" applyFont="1" applyBorder="1" applyAlignment="1">
      <alignment horizontal="left" vertical="top"/>
    </xf>
    <xf numFmtId="49" fontId="18" fillId="0" borderId="7" xfId="0" quotePrefix="1" applyNumberFormat="1" applyFont="1" applyBorder="1" applyAlignment="1">
      <alignment horizontal="left" vertical="top"/>
    </xf>
    <xf numFmtId="164" fontId="0" fillId="0" borderId="0" xfId="0" quotePrefix="1" applyNumberFormat="1" applyAlignment="1">
      <alignment horizontal="left"/>
    </xf>
    <xf numFmtId="0" fontId="0" fillId="4" borderId="0" xfId="0" applyFill="1"/>
    <xf numFmtId="0" fontId="0" fillId="0" borderId="36" xfId="0" applyBorder="1"/>
    <xf numFmtId="0" fontId="0" fillId="0" borderId="37" xfId="0" applyBorder="1"/>
    <xf numFmtId="0" fontId="0" fillId="0" borderId="38" xfId="0" applyBorder="1"/>
    <xf numFmtId="49" fontId="0" fillId="0" borderId="28" xfId="0" applyNumberFormat="1" applyBorder="1" applyAlignment="1">
      <alignment horizontal="right"/>
    </xf>
    <xf numFmtId="49" fontId="0" fillId="0" borderId="30" xfId="0" applyNumberFormat="1" applyBorder="1" applyAlignment="1">
      <alignment horizontal="right"/>
    </xf>
    <xf numFmtId="49" fontId="0" fillId="0" borderId="32" xfId="0" applyNumberFormat="1" applyBorder="1" applyAlignment="1">
      <alignment horizontal="right"/>
    </xf>
    <xf numFmtId="0" fontId="17" fillId="0" borderId="0" xfId="2" applyFont="1" applyAlignment="1">
      <alignment horizontal="right"/>
    </xf>
    <xf numFmtId="173" fontId="0" fillId="0" borderId="0" xfId="0" quotePrefix="1" applyNumberFormat="1" applyAlignment="1">
      <alignment horizontal="right"/>
    </xf>
    <xf numFmtId="0" fontId="31" fillId="0" borderId="0" xfId="2" applyFont="1" applyAlignment="1">
      <alignment horizontal="left"/>
    </xf>
    <xf numFmtId="0" fontId="12" fillId="0" borderId="26" xfId="0" applyFont="1" applyBorder="1" applyAlignment="1">
      <alignment horizontal="right" vertical="center"/>
    </xf>
    <xf numFmtId="0" fontId="1" fillId="0" borderId="27" xfId="0" applyFont="1" applyBorder="1" applyAlignment="1">
      <alignment vertical="top"/>
    </xf>
    <xf numFmtId="0" fontId="0" fillId="0" borderId="27" xfId="0" applyBorder="1" applyAlignment="1">
      <alignment horizontal="center" vertical="center"/>
    </xf>
    <xf numFmtId="0" fontId="0" fillId="0" borderId="27" xfId="0" applyBorder="1" applyAlignment="1">
      <alignment vertical="center"/>
    </xf>
    <xf numFmtId="0" fontId="12" fillId="0" borderId="29" xfId="0" applyFont="1" applyBorder="1" applyAlignment="1">
      <alignment horizontal="right" vertical="center"/>
    </xf>
    <xf numFmtId="0" fontId="11" fillId="0" borderId="0" xfId="1" applyBorder="1"/>
    <xf numFmtId="0" fontId="0" fillId="0" borderId="29" xfId="0" applyBorder="1" applyAlignment="1">
      <alignment horizontal="right"/>
    </xf>
    <xf numFmtId="0" fontId="1" fillId="0" borderId="0" xfId="0" applyFont="1" applyAlignment="1">
      <alignment horizontal="left"/>
    </xf>
    <xf numFmtId="0" fontId="26" fillId="0" borderId="0" xfId="0" applyFont="1" applyAlignment="1">
      <alignment horizontal="left" vertical="top"/>
    </xf>
    <xf numFmtId="10" fontId="18" fillId="0" borderId="0" xfId="4" applyNumberFormat="1" applyFont="1"/>
    <xf numFmtId="0" fontId="0" fillId="6" borderId="0" xfId="0" applyFill="1"/>
    <xf numFmtId="0" fontId="26" fillId="0" borderId="0" xfId="0" applyFont="1" applyAlignment="1">
      <alignment horizontal="center" vertical="top" wrapText="1"/>
    </xf>
    <xf numFmtId="0" fontId="26" fillId="9" borderId="0" xfId="0" applyFont="1" applyFill="1" applyAlignment="1">
      <alignment horizontal="center" vertical="top" wrapText="1"/>
    </xf>
    <xf numFmtId="174" fontId="18" fillId="0" borderId="0" xfId="7" applyNumberFormat="1" applyFont="1" applyFill="1" applyAlignment="1">
      <alignment horizontal="center"/>
    </xf>
    <xf numFmtId="168" fontId="18" fillId="0" borderId="0" xfId="3" applyNumberFormat="1" applyFont="1" applyFill="1" applyAlignment="1">
      <alignment horizontal="center"/>
    </xf>
    <xf numFmtId="170" fontId="0" fillId="0" borderId="0" xfId="0" applyNumberFormat="1" applyAlignment="1">
      <alignment horizontal="center"/>
    </xf>
    <xf numFmtId="0" fontId="26" fillId="0" borderId="0" xfId="0" applyFont="1" applyAlignment="1">
      <alignment horizontal="center"/>
    </xf>
    <xf numFmtId="0" fontId="26" fillId="9" borderId="0" xfId="0" applyFont="1" applyFill="1" applyAlignment="1">
      <alignment horizontal="center"/>
    </xf>
    <xf numFmtId="0" fontId="1" fillId="0" borderId="0" xfId="0" applyFont="1" applyAlignment="1">
      <alignment horizontal="left" indent="6"/>
    </xf>
    <xf numFmtId="0" fontId="0" fillId="9" borderId="0" xfId="0" applyFill="1" applyAlignment="1">
      <alignment horizontal="center"/>
    </xf>
    <xf numFmtId="168" fontId="27" fillId="0" borderId="0" xfId="3" applyNumberFormat="1" applyFont="1" applyFill="1" applyAlignment="1">
      <alignment horizontal="center"/>
    </xf>
    <xf numFmtId="9" fontId="15" fillId="0" borderId="0" xfId="4" applyFont="1" applyFill="1" applyAlignment="1">
      <alignment horizontal="center"/>
    </xf>
    <xf numFmtId="9" fontId="27" fillId="0" borderId="0" xfId="4" applyFont="1" applyFill="1" applyAlignment="1">
      <alignment horizontal="center"/>
    </xf>
    <xf numFmtId="9" fontId="15" fillId="9" borderId="0" xfId="4" applyFont="1" applyFill="1" applyAlignment="1">
      <alignment horizontal="center"/>
    </xf>
    <xf numFmtId="0" fontId="26" fillId="0" borderId="0" xfId="0" applyFont="1" applyAlignment="1">
      <alignment horizontal="left" vertical="top" wrapText="1"/>
    </xf>
    <xf numFmtId="170" fontId="0" fillId="0" borderId="0" xfId="0" applyNumberFormat="1"/>
    <xf numFmtId="170" fontId="0" fillId="9" borderId="0" xfId="0" applyNumberFormat="1" applyFill="1"/>
    <xf numFmtId="0" fontId="0" fillId="9" borderId="0" xfId="0" applyFill="1"/>
    <xf numFmtId="171" fontId="15" fillId="0" borderId="0" xfId="4" applyNumberFormat="1" applyFont="1" applyFill="1" applyAlignment="1">
      <alignment horizontal="center"/>
    </xf>
    <xf numFmtId="171" fontId="0" fillId="0" borderId="0" xfId="0" applyNumberFormat="1"/>
    <xf numFmtId="171" fontId="0" fillId="9" borderId="0" xfId="0" applyNumberFormat="1" applyFill="1"/>
    <xf numFmtId="171" fontId="18" fillId="0" borderId="0" xfId="0" applyNumberFormat="1" applyFont="1"/>
    <xf numFmtId="0" fontId="28" fillId="0" borderId="33" xfId="0" applyFont="1" applyBorder="1" applyAlignment="1">
      <alignment horizontal="center"/>
    </xf>
    <xf numFmtId="171" fontId="33" fillId="0" borderId="34" xfId="0" applyNumberFormat="1" applyFont="1" applyBorder="1" applyAlignment="1">
      <alignment horizontal="center"/>
    </xf>
    <xf numFmtId="171" fontId="28" fillId="0" borderId="34" xfId="0" applyNumberFormat="1" applyFont="1" applyBorder="1"/>
    <xf numFmtId="171" fontId="33" fillId="0" borderId="34" xfId="0" applyNumberFormat="1" applyFont="1" applyBorder="1"/>
    <xf numFmtId="171" fontId="33" fillId="9" borderId="34" xfId="0" applyNumberFormat="1" applyFont="1" applyFill="1" applyBorder="1"/>
    <xf numFmtId="171" fontId="33" fillId="9" borderId="35" xfId="0" applyNumberFormat="1" applyFont="1" applyFill="1" applyBorder="1"/>
    <xf numFmtId="0" fontId="19" fillId="10" borderId="0" xfId="0" applyFont="1" applyFill="1"/>
    <xf numFmtId="0" fontId="0" fillId="10" borderId="0" xfId="0" applyFill="1"/>
    <xf numFmtId="0" fontId="0" fillId="10" borderId="0" xfId="0" applyFill="1" applyAlignment="1">
      <alignment horizontal="right"/>
    </xf>
    <xf numFmtId="0" fontId="1" fillId="10" borderId="0" xfId="0" applyFont="1" applyFill="1"/>
    <xf numFmtId="0" fontId="0" fillId="10" borderId="0" xfId="0" applyFill="1" applyAlignment="1">
      <alignment horizontal="center"/>
    </xf>
    <xf numFmtId="0" fontId="29" fillId="0" borderId="0" xfId="0" applyFont="1" applyAlignment="1">
      <alignment vertical="top"/>
    </xf>
    <xf numFmtId="0" fontId="0" fillId="0" borderId="0" xfId="0" quotePrefix="1" applyAlignment="1">
      <alignment vertical="center"/>
    </xf>
    <xf numFmtId="0" fontId="0" fillId="7" borderId="0" xfId="0" applyFill="1" applyAlignment="1">
      <alignment vertical="center"/>
    </xf>
    <xf numFmtId="164" fontId="34" fillId="0" borderId="0" xfId="0" applyNumberFormat="1" applyFont="1" applyAlignment="1">
      <alignment vertical="center"/>
    </xf>
    <xf numFmtId="0" fontId="1" fillId="6" borderId="0" xfId="0" applyFont="1" applyFill="1" applyAlignment="1">
      <alignment horizontal="center"/>
    </xf>
    <xf numFmtId="0" fontId="0" fillId="0" borderId="0" xfId="0" applyAlignment="1">
      <alignment horizontal="left" vertical="top" wrapText="1"/>
    </xf>
    <xf numFmtId="0" fontId="32" fillId="0" borderId="0" xfId="0" applyFont="1" applyAlignment="1">
      <alignment horizontal="center" vertical="center"/>
    </xf>
    <xf numFmtId="0" fontId="0" fillId="0" borderId="0" xfId="0" applyAlignment="1">
      <alignment horizontal="left" vertical="top"/>
    </xf>
    <xf numFmtId="0" fontId="0" fillId="0" borderId="0" xfId="0" applyAlignment="1">
      <alignment horizontal="left"/>
    </xf>
    <xf numFmtId="0" fontId="5" fillId="0" borderId="0" xfId="0" applyFont="1" applyAlignment="1">
      <alignment horizontal="left"/>
    </xf>
    <xf numFmtId="0" fontId="0" fillId="0" borderId="0" xfId="0" applyAlignment="1">
      <alignment horizontal="center"/>
    </xf>
    <xf numFmtId="0" fontId="18" fillId="3" borderId="0" xfId="0" applyFont="1" applyFill="1" applyAlignment="1">
      <alignment horizontal="left" vertical="top" wrapText="1"/>
    </xf>
    <xf numFmtId="173" fontId="0" fillId="0" borderId="0" xfId="0" applyNumberFormat="1" applyAlignment="1">
      <alignment horizontal="left"/>
    </xf>
    <xf numFmtId="0" fontId="19" fillId="0" borderId="0" xfId="0" applyFont="1" applyAlignment="1">
      <alignment horizontal="center"/>
    </xf>
    <xf numFmtId="0" fontId="4" fillId="0" borderId="0" xfId="0" applyFont="1" applyAlignment="1">
      <alignment horizontal="left" vertical="top" wrapText="1"/>
    </xf>
    <xf numFmtId="165" fontId="0" fillId="0" borderId="0" xfId="0" applyNumberFormat="1" applyAlignment="1">
      <alignment horizontal="center"/>
    </xf>
    <xf numFmtId="166" fontId="1" fillId="0" borderId="0" xfId="0" applyNumberFormat="1" applyFont="1" applyAlignment="1">
      <alignment horizontal="center" vertical="center"/>
    </xf>
    <xf numFmtId="0" fontId="0" fillId="0" borderId="2" xfId="0" applyBorder="1" applyAlignment="1">
      <alignment horizontal="center" vertical="center"/>
    </xf>
    <xf numFmtId="166" fontId="0" fillId="0" borderId="2" xfId="0" applyNumberFormat="1" applyBorder="1" applyAlignment="1">
      <alignment horizontal="center" vertical="center"/>
    </xf>
    <xf numFmtId="0" fontId="1" fillId="0" borderId="9" xfId="0" applyFont="1" applyBorder="1" applyAlignment="1">
      <alignment horizontal="center" vertical="top"/>
    </xf>
    <xf numFmtId="0" fontId="1" fillId="0" borderId="11" xfId="0" applyFont="1" applyBorder="1" applyAlignment="1">
      <alignment horizontal="center" vertical="top"/>
    </xf>
    <xf numFmtId="0" fontId="1" fillId="0" borderId="10" xfId="0" applyFont="1" applyBorder="1" applyAlignment="1">
      <alignment horizontal="center"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9" xfId="0" applyBorder="1" applyAlignment="1">
      <alignment horizontal="center" vertical="top"/>
    </xf>
    <xf numFmtId="0" fontId="0" fillId="0" borderId="11" xfId="0" applyBorder="1" applyAlignment="1">
      <alignment horizontal="center" vertical="top"/>
    </xf>
    <xf numFmtId="0" fontId="0" fillId="0" borderId="10" xfId="0" applyBorder="1" applyAlignment="1">
      <alignment horizontal="center" vertical="top"/>
    </xf>
    <xf numFmtId="165" fontId="0" fillId="0" borderId="14" xfId="0" applyNumberFormat="1" applyBorder="1" applyAlignment="1">
      <alignment horizontal="left"/>
    </xf>
    <xf numFmtId="0" fontId="0" fillId="0" borderId="2" xfId="0" applyBorder="1" applyAlignment="1">
      <alignment horizontal="left" vertical="center"/>
    </xf>
    <xf numFmtId="0" fontId="0" fillId="5" borderId="2" xfId="0" applyFill="1" applyBorder="1" applyAlignment="1">
      <alignment horizontal="center" vertical="center"/>
    </xf>
    <xf numFmtId="0" fontId="0" fillId="0" borderId="2" xfId="0" applyBorder="1" applyAlignment="1">
      <alignment horizontal="left" vertical="top"/>
    </xf>
    <xf numFmtId="0" fontId="0" fillId="0" borderId="2"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2" borderId="0" xfId="0" applyFill="1" applyAlignment="1">
      <alignment horizontal="left" vertical="center"/>
    </xf>
    <xf numFmtId="0" fontId="0" fillId="2" borderId="2" xfId="0" applyFill="1" applyBorder="1" applyAlignment="1">
      <alignment horizontal="center" vertical="center"/>
    </xf>
    <xf numFmtId="0" fontId="0" fillId="0" borderId="2" xfId="0" applyBorder="1" applyAlignment="1">
      <alignment horizontal="center"/>
    </xf>
    <xf numFmtId="0" fontId="0" fillId="0" borderId="9" xfId="0"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left" vertical="top" wrapText="1"/>
    </xf>
    <xf numFmtId="0" fontId="1" fillId="0" borderId="0" xfId="0" applyFont="1" applyAlignment="1">
      <alignment horizontal="left"/>
    </xf>
    <xf numFmtId="0" fontId="23" fillId="0" borderId="0" xfId="0" applyFont="1" applyAlignment="1">
      <alignment horizontal="center" wrapText="1"/>
    </xf>
    <xf numFmtId="0" fontId="0" fillId="0" borderId="14" xfId="0" applyBorder="1" applyAlignment="1">
      <alignment horizontal="center"/>
    </xf>
    <xf numFmtId="0" fontId="4" fillId="0" borderId="15" xfId="0" applyFont="1" applyBorder="1" applyAlignment="1">
      <alignment horizontal="center" vertical="center"/>
    </xf>
    <xf numFmtId="0" fontId="22" fillId="0" borderId="0" xfId="0" applyFont="1" applyAlignment="1">
      <alignment horizontal="center" vertical="center" shrinkToFit="1"/>
    </xf>
    <xf numFmtId="0" fontId="0" fillId="2" borderId="0" xfId="0" applyFill="1" applyAlignment="1">
      <alignment horizontal="center" vertical="center"/>
    </xf>
    <xf numFmtId="0" fontId="4" fillId="0" borderId="15" xfId="0" applyFont="1" applyBorder="1" applyAlignment="1">
      <alignment horizontal="center" vertical="top"/>
    </xf>
    <xf numFmtId="0" fontId="9" fillId="0" borderId="0" xfId="0" applyFont="1" applyAlignment="1">
      <alignment horizontal="center" vertical="top" wrapText="1"/>
    </xf>
    <xf numFmtId="0" fontId="8" fillId="0" borderId="0" xfId="0" applyFont="1" applyAlignment="1">
      <alignment horizontal="center" vertical="center" shrinkToFit="1"/>
    </xf>
    <xf numFmtId="0" fontId="0" fillId="0" borderId="0" xfId="0" applyAlignment="1">
      <alignment horizontal="left" vertical="center"/>
    </xf>
  </cellXfs>
  <cellStyles count="8">
    <cellStyle name="Comma" xfId="7" builtinId="3"/>
    <cellStyle name="Currency" xfId="3" builtinId="4"/>
    <cellStyle name="Currency 2" xfId="5" xr:uid="{5B0776E2-BD60-45EF-98BA-1190E03BEA20}"/>
    <cellStyle name="Hyperlink" xfId="1" builtinId="8"/>
    <cellStyle name="Normal" xfId="0" builtinId="0"/>
    <cellStyle name="Normal 2" xfId="2" xr:uid="{C68CEE70-D7B9-4C9E-8542-851A35B24943}"/>
    <cellStyle name="Normal 6" xfId="6" xr:uid="{1650F292-14F6-4459-9F28-25B053CF7B35}"/>
    <cellStyle name="Percent" xfId="4" builtinId="5"/>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7</xdr:col>
      <xdr:colOff>545699</xdr:colOff>
      <xdr:row>19</xdr:row>
      <xdr:rowOff>159234</xdr:rowOff>
    </xdr:from>
    <xdr:to>
      <xdr:col>13</xdr:col>
      <xdr:colOff>289112</xdr:colOff>
      <xdr:row>24</xdr:row>
      <xdr:rowOff>76608</xdr:rowOff>
    </xdr:to>
    <xdr:sp macro="" textlink="">
      <xdr:nvSpPr>
        <xdr:cNvPr id="13" name="Speech Bubble: Rectangle with Corners Rounded 12">
          <a:extLst>
            <a:ext uri="{FF2B5EF4-FFF2-40B4-BE49-F238E27FC236}">
              <a16:creationId xmlns:a16="http://schemas.microsoft.com/office/drawing/2014/main" id="{20AC55B5-6CD1-4A8D-A1A8-936950275E26}"/>
            </a:ext>
          </a:extLst>
        </xdr:cNvPr>
        <xdr:cNvSpPr/>
      </xdr:nvSpPr>
      <xdr:spPr>
        <a:xfrm>
          <a:off x="10003464" y="3834763"/>
          <a:ext cx="3374119" cy="881080"/>
        </a:xfrm>
        <a:prstGeom prst="wedgeRoundRectCallout">
          <a:avLst>
            <a:gd name="adj1" fmla="val -175287"/>
            <a:gd name="adj2" fmla="val 10505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Drawing list is linked to 'Design Certificate'. Please double check the list before generating the design certificate.</a:t>
          </a:r>
        </a:p>
        <a:p>
          <a:pPr algn="l"/>
          <a:r>
            <a:rPr lang="en-AU" sz="1100" baseline="0"/>
            <a:t>DO NOT CHANGE TABLE FORMAT.</a:t>
          </a:r>
          <a:endParaRPr lang="en-AU" sz="1100"/>
        </a:p>
      </xdr:txBody>
    </xdr:sp>
    <xdr:clientData/>
  </xdr:twoCellAnchor>
  <xdr:twoCellAnchor>
    <xdr:from>
      <xdr:col>3</xdr:col>
      <xdr:colOff>692747</xdr:colOff>
      <xdr:row>31</xdr:row>
      <xdr:rowOff>53788</xdr:rowOff>
    </xdr:from>
    <xdr:to>
      <xdr:col>6</xdr:col>
      <xdr:colOff>828787</xdr:colOff>
      <xdr:row>36</xdr:row>
      <xdr:rowOff>107353</xdr:rowOff>
    </xdr:to>
    <xdr:sp macro="" textlink="">
      <xdr:nvSpPr>
        <xdr:cNvPr id="2" name="TextBox 1">
          <a:extLst>
            <a:ext uri="{FF2B5EF4-FFF2-40B4-BE49-F238E27FC236}">
              <a16:creationId xmlns:a16="http://schemas.microsoft.com/office/drawing/2014/main" id="{275F776F-BC8E-45FE-96C1-733BDCA9C9D8}"/>
            </a:ext>
          </a:extLst>
        </xdr:cNvPr>
        <xdr:cNvSpPr txBox="1"/>
      </xdr:nvSpPr>
      <xdr:spPr>
        <a:xfrm>
          <a:off x="6452571" y="5712759"/>
          <a:ext cx="2433245" cy="961241"/>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Drawing</a:t>
          </a:r>
          <a:r>
            <a:rPr lang="en-AU" sz="1100" baseline="0">
              <a:solidFill>
                <a:schemeClr val="dk1"/>
              </a:solidFill>
              <a:effectLst/>
              <a:latin typeface="+mn-lt"/>
              <a:ea typeface="+mn-ea"/>
              <a:cs typeface="+mn-cs"/>
            </a:rPr>
            <a:t> names auto-coverted to UPPERCASE for copying onto the final drawings</a:t>
          </a:r>
          <a:endParaRPr lang="en-AU">
            <a:effectLst/>
          </a:endParaRPr>
        </a:p>
        <a:p>
          <a:endParaRPr lang="en-AU" sz="1100"/>
        </a:p>
      </xdr:txBody>
    </xdr:sp>
    <xdr:clientData/>
  </xdr:twoCellAnchor>
  <xdr:twoCellAnchor>
    <xdr:from>
      <xdr:col>4</xdr:col>
      <xdr:colOff>28687</xdr:colOff>
      <xdr:row>28</xdr:row>
      <xdr:rowOff>145229</xdr:rowOff>
    </xdr:from>
    <xdr:to>
      <xdr:col>6</xdr:col>
      <xdr:colOff>752587</xdr:colOff>
      <xdr:row>31</xdr:row>
      <xdr:rowOff>4258</xdr:rowOff>
    </xdr:to>
    <xdr:sp macro="" textlink="">
      <xdr:nvSpPr>
        <xdr:cNvPr id="4" name="Arrow: Right 3">
          <a:extLst>
            <a:ext uri="{FF2B5EF4-FFF2-40B4-BE49-F238E27FC236}">
              <a16:creationId xmlns:a16="http://schemas.microsoft.com/office/drawing/2014/main" id="{CC8CCF61-7D5F-42CB-96FA-B594B514806F}"/>
            </a:ext>
          </a:extLst>
        </xdr:cNvPr>
        <xdr:cNvSpPr/>
      </xdr:nvSpPr>
      <xdr:spPr>
        <a:xfrm>
          <a:off x="6494481" y="5266317"/>
          <a:ext cx="2315135" cy="396912"/>
        </a:xfrm>
        <a:prstGeom prst="rightArrow">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53340</xdr:colOff>
      <xdr:row>11</xdr:row>
      <xdr:rowOff>156096</xdr:rowOff>
    </xdr:from>
    <xdr:to>
      <xdr:col>13</xdr:col>
      <xdr:colOff>434340</xdr:colOff>
      <xdr:row>18</xdr:row>
      <xdr:rowOff>140857</xdr:rowOff>
    </xdr:to>
    <xdr:sp macro="" textlink="">
      <xdr:nvSpPr>
        <xdr:cNvPr id="5" name="Speech Bubble: Rectangle with Corners Rounded 4">
          <a:extLst>
            <a:ext uri="{FF2B5EF4-FFF2-40B4-BE49-F238E27FC236}">
              <a16:creationId xmlns:a16="http://schemas.microsoft.com/office/drawing/2014/main" id="{F7877272-45AB-46C8-B6D7-4D4815CA4749}"/>
            </a:ext>
          </a:extLst>
        </xdr:cNvPr>
        <xdr:cNvSpPr/>
      </xdr:nvSpPr>
      <xdr:spPr>
        <a:xfrm>
          <a:off x="10116222" y="2285214"/>
          <a:ext cx="3406589" cy="1340672"/>
        </a:xfrm>
        <a:prstGeom prst="wedgeRoundRectCallout">
          <a:avLst>
            <a:gd name="adj1" fmla="val -199848"/>
            <a:gd name="adj2" fmla="val -4055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Client information auto-linked to 'Fee Porposal' and 'Invoice' Section.</a:t>
          </a:r>
        </a:p>
        <a:p>
          <a:pPr algn="l"/>
          <a:r>
            <a:rPr lang="en-AU" sz="1100" baseline="0"/>
            <a:t>If the person whom invoice to (ultimate client) is different from the person originally asks for quote, fill Client details with 'invoicing client' but fill the 'Main Contact' with 'quoting client'.</a:t>
          </a:r>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5</xdr:col>
      <xdr:colOff>323023</xdr:colOff>
      <xdr:row>162</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7248" y="28972567"/>
          <a:ext cx="737151" cy="746051"/>
        </a:xfrm>
        <a:prstGeom prst="rect">
          <a:avLst/>
        </a:prstGeom>
      </xdr:spPr>
    </xdr:pic>
    <xdr:clientData/>
  </xdr:oneCellAnchor>
  <xdr:twoCellAnchor editAs="oneCell">
    <xdr:from>
      <xdr:col>0</xdr:col>
      <xdr:colOff>314325</xdr:colOff>
      <xdr:row>96</xdr:row>
      <xdr:rowOff>38100</xdr:rowOff>
    </xdr:from>
    <xdr:to>
      <xdr:col>5</xdr:col>
      <xdr:colOff>283770</xdr:colOff>
      <xdr:row>98</xdr:row>
      <xdr:rowOff>58815</xdr:rowOff>
    </xdr:to>
    <xdr:pic>
      <xdr:nvPicPr>
        <xdr:cNvPr id="9" name="Picture 8">
          <a:extLst>
            <a:ext uri="{FF2B5EF4-FFF2-40B4-BE49-F238E27FC236}">
              <a16:creationId xmlns:a16="http://schemas.microsoft.com/office/drawing/2014/main" id="{31DE8E50-56A5-4FD8-ACBD-22C1560C5840}"/>
            </a:ext>
          </a:extLst>
        </xdr:cNvPr>
        <xdr:cNvPicPr>
          <a:picLocks noChangeAspect="1"/>
        </xdr:cNvPicPr>
      </xdr:nvPicPr>
      <xdr:blipFill rotWithShape="1">
        <a:blip xmlns:r="http://schemas.openxmlformats.org/officeDocument/2006/relationships" r:embed="rId2"/>
        <a:srcRect t="-1" r="37001" b="-2320"/>
        <a:stretch/>
      </xdr:blipFill>
      <xdr:spPr bwMode="auto">
        <a:xfrm>
          <a:off x="314325" y="16592550"/>
          <a:ext cx="3409875" cy="397905"/>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60723</xdr:colOff>
      <xdr:row>60</xdr:row>
      <xdr:rowOff>76050</xdr:rowOff>
    </xdr:from>
    <xdr:to>
      <xdr:col>3</xdr:col>
      <xdr:colOff>363076</xdr:colOff>
      <xdr:row>65</xdr:row>
      <xdr:rowOff>153054</xdr:rowOff>
    </xdr:to>
    <xdr:pic>
      <xdr:nvPicPr>
        <xdr:cNvPr id="3" name="Picture 2">
          <a:extLst>
            <a:ext uri="{FF2B5EF4-FFF2-40B4-BE49-F238E27FC236}">
              <a16:creationId xmlns:a16="http://schemas.microsoft.com/office/drawing/2014/main" id="{844910DC-FCF9-42FB-B2E9-F27AC111A5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5282" y="16873668"/>
          <a:ext cx="1037907" cy="1040710"/>
        </a:xfrm>
        <a:prstGeom prst="rect">
          <a:avLst/>
        </a:prstGeom>
      </xdr:spPr>
    </xdr:pic>
    <xdr:clientData/>
  </xdr:twoCellAnchor>
  <xdr:twoCellAnchor>
    <xdr:from>
      <xdr:col>12</xdr:col>
      <xdr:colOff>337441</xdr:colOff>
      <xdr:row>70</xdr:row>
      <xdr:rowOff>89231</xdr:rowOff>
    </xdr:from>
    <xdr:to>
      <xdr:col>16</xdr:col>
      <xdr:colOff>328413</xdr:colOff>
      <xdr:row>73</xdr:row>
      <xdr:rowOff>22332</xdr:rowOff>
    </xdr:to>
    <xdr:sp macro="" textlink="">
      <xdr:nvSpPr>
        <xdr:cNvPr id="5" name="Speech Bubble: Rectangle with Corners Rounded 4">
          <a:extLst>
            <a:ext uri="{FF2B5EF4-FFF2-40B4-BE49-F238E27FC236}">
              <a16:creationId xmlns:a16="http://schemas.microsoft.com/office/drawing/2014/main" id="{2FB5DC2E-F089-4AEB-A619-A44DEE7A3D4E}"/>
            </a:ext>
          </a:extLst>
        </xdr:cNvPr>
        <xdr:cNvSpPr/>
      </xdr:nvSpPr>
      <xdr:spPr>
        <a:xfrm>
          <a:off x="8396712" y="18556525"/>
          <a:ext cx="2931395" cy="470983"/>
        </a:xfrm>
        <a:prstGeom prst="wedgeRoundRectCallout">
          <a:avLst>
            <a:gd name="adj1" fmla="val -125086"/>
            <a:gd name="adj2" fmla="val -574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drawing list auto-copied from '01-Project Info' section.</a:t>
          </a:r>
          <a:endParaRPr lang="en-AU" sz="1100"/>
        </a:p>
      </xdr:txBody>
    </xdr:sp>
    <xdr:clientData/>
  </xdr:twoCellAnchor>
  <xdr:twoCellAnchor>
    <xdr:from>
      <xdr:col>11</xdr:col>
      <xdr:colOff>541485</xdr:colOff>
      <xdr:row>9</xdr:row>
      <xdr:rowOff>156562</xdr:rowOff>
    </xdr:from>
    <xdr:to>
      <xdr:col>15</xdr:col>
      <xdr:colOff>556725</xdr:colOff>
      <xdr:row>13</xdr:row>
      <xdr:rowOff>25454</xdr:rowOff>
    </xdr:to>
    <xdr:sp macro="" textlink="">
      <xdr:nvSpPr>
        <xdr:cNvPr id="6" name="Speech Bubble: Rectangle with Corners Rounded 5">
          <a:extLst>
            <a:ext uri="{FF2B5EF4-FFF2-40B4-BE49-F238E27FC236}">
              <a16:creationId xmlns:a16="http://schemas.microsoft.com/office/drawing/2014/main" id="{9C0997D8-F159-48B9-8C6C-0A83E1E8AA3F}"/>
            </a:ext>
          </a:extLst>
        </xdr:cNvPr>
        <xdr:cNvSpPr/>
      </xdr:nvSpPr>
      <xdr:spPr>
        <a:xfrm>
          <a:off x="7865650" y="2119833"/>
          <a:ext cx="2955663" cy="621927"/>
        </a:xfrm>
        <a:prstGeom prst="wedgeRoundRectCallout">
          <a:avLst>
            <a:gd name="adj1" fmla="val -30882"/>
            <a:gd name="adj2" fmla="val 1423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Please select</a:t>
          </a:r>
          <a:r>
            <a:rPr lang="en-AU" sz="1100" baseline="0"/>
            <a:t> the clauses from the following list to suit the porject.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100853</xdr:colOff>
      <xdr:row>6</xdr:row>
      <xdr:rowOff>134471</xdr:rowOff>
    </xdr:from>
    <xdr:to>
      <xdr:col>17</xdr:col>
      <xdr:colOff>552450</xdr:colOff>
      <xdr:row>9</xdr:row>
      <xdr:rowOff>304015</xdr:rowOff>
    </xdr:to>
    <xdr:sp macro="" textlink="">
      <xdr:nvSpPr>
        <xdr:cNvPr id="4" name="Speech Bubble: Rectangle with Corners Rounded 3">
          <a:extLst>
            <a:ext uri="{FF2B5EF4-FFF2-40B4-BE49-F238E27FC236}">
              <a16:creationId xmlns:a16="http://schemas.microsoft.com/office/drawing/2014/main" id="{32697E53-FC41-4496-86C6-0FC1AE5CB84C}"/>
            </a:ext>
          </a:extLst>
        </xdr:cNvPr>
        <xdr:cNvSpPr/>
      </xdr:nvSpPr>
      <xdr:spPr>
        <a:xfrm>
          <a:off x="7235078" y="1467971"/>
          <a:ext cx="3023347" cy="741044"/>
        </a:xfrm>
        <a:prstGeom prst="wedgeRoundRectCallout">
          <a:avLst>
            <a:gd name="adj1" fmla="val -90831"/>
            <a:gd name="adj2" fmla="val 21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100853</xdr:colOff>
      <xdr:row>6</xdr:row>
      <xdr:rowOff>134471</xdr:rowOff>
    </xdr:from>
    <xdr:to>
      <xdr:col>17</xdr:col>
      <xdr:colOff>552450</xdr:colOff>
      <xdr:row>9</xdr:row>
      <xdr:rowOff>304015</xdr:rowOff>
    </xdr:to>
    <xdr:sp macro="" textlink="">
      <xdr:nvSpPr>
        <xdr:cNvPr id="2" name="Speech Bubble: Rectangle with Corners Rounded 1">
          <a:extLst>
            <a:ext uri="{FF2B5EF4-FFF2-40B4-BE49-F238E27FC236}">
              <a16:creationId xmlns:a16="http://schemas.microsoft.com/office/drawing/2014/main" id="{91533376-4166-49B4-B9F7-8A654081ED17}"/>
            </a:ext>
          </a:extLst>
        </xdr:cNvPr>
        <xdr:cNvSpPr/>
      </xdr:nvSpPr>
      <xdr:spPr>
        <a:xfrm>
          <a:off x="7355093" y="1464161"/>
          <a:ext cx="3070972" cy="744854"/>
        </a:xfrm>
        <a:prstGeom prst="wedgeRoundRectCallout">
          <a:avLst>
            <a:gd name="adj1" fmla="val -90831"/>
            <a:gd name="adj2" fmla="val 21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xdr:from>
      <xdr:col>12</xdr:col>
      <xdr:colOff>123264</xdr:colOff>
      <xdr:row>1</xdr:row>
      <xdr:rowOff>336176</xdr:rowOff>
    </xdr:from>
    <xdr:to>
      <xdr:col>17</xdr:col>
      <xdr:colOff>574861</xdr:colOff>
      <xdr:row>4</xdr:row>
      <xdr:rowOff>3697</xdr:rowOff>
    </xdr:to>
    <xdr:sp macro="" textlink="">
      <xdr:nvSpPr>
        <xdr:cNvPr id="3" name="Speech Bubble: Rectangle with Corners Rounded 2">
          <a:extLst>
            <a:ext uri="{FF2B5EF4-FFF2-40B4-BE49-F238E27FC236}">
              <a16:creationId xmlns:a16="http://schemas.microsoft.com/office/drawing/2014/main" id="{052CC3CD-8612-44C7-A072-20A88235509E}"/>
            </a:ext>
          </a:extLst>
        </xdr:cNvPr>
        <xdr:cNvSpPr/>
      </xdr:nvSpPr>
      <xdr:spPr>
        <a:xfrm>
          <a:off x="7383219" y="524771"/>
          <a:ext cx="3069067" cy="431426"/>
        </a:xfrm>
        <a:prstGeom prst="wedgeRoundRectCallout">
          <a:avLst>
            <a:gd name="adj1" fmla="val -93047"/>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100853</xdr:colOff>
      <xdr:row>6</xdr:row>
      <xdr:rowOff>134471</xdr:rowOff>
    </xdr:from>
    <xdr:to>
      <xdr:col>17</xdr:col>
      <xdr:colOff>552450</xdr:colOff>
      <xdr:row>9</xdr:row>
      <xdr:rowOff>304015</xdr:rowOff>
    </xdr:to>
    <xdr:sp macro="" textlink="">
      <xdr:nvSpPr>
        <xdr:cNvPr id="2" name="Speech Bubble: Rectangle with Corners Rounded 1">
          <a:extLst>
            <a:ext uri="{FF2B5EF4-FFF2-40B4-BE49-F238E27FC236}">
              <a16:creationId xmlns:a16="http://schemas.microsoft.com/office/drawing/2014/main" id="{D229012B-2FE8-494A-A2B3-38CC079F28F3}"/>
            </a:ext>
          </a:extLst>
        </xdr:cNvPr>
        <xdr:cNvSpPr/>
      </xdr:nvSpPr>
      <xdr:spPr>
        <a:xfrm>
          <a:off x="7355093" y="1464161"/>
          <a:ext cx="3070972" cy="744854"/>
        </a:xfrm>
        <a:prstGeom prst="wedgeRoundRectCallout">
          <a:avLst>
            <a:gd name="adj1" fmla="val -90831"/>
            <a:gd name="adj2" fmla="val 21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xdr:from>
      <xdr:col>12</xdr:col>
      <xdr:colOff>123264</xdr:colOff>
      <xdr:row>1</xdr:row>
      <xdr:rowOff>336176</xdr:rowOff>
    </xdr:from>
    <xdr:to>
      <xdr:col>17</xdr:col>
      <xdr:colOff>574861</xdr:colOff>
      <xdr:row>4</xdr:row>
      <xdr:rowOff>3697</xdr:rowOff>
    </xdr:to>
    <xdr:sp macro="" textlink="">
      <xdr:nvSpPr>
        <xdr:cNvPr id="3" name="Speech Bubble: Rectangle with Corners Rounded 2">
          <a:extLst>
            <a:ext uri="{FF2B5EF4-FFF2-40B4-BE49-F238E27FC236}">
              <a16:creationId xmlns:a16="http://schemas.microsoft.com/office/drawing/2014/main" id="{6F3FCEF5-60C4-4C7E-B655-C0EDBFFE9242}"/>
            </a:ext>
          </a:extLst>
        </xdr:cNvPr>
        <xdr:cNvSpPr/>
      </xdr:nvSpPr>
      <xdr:spPr>
        <a:xfrm>
          <a:off x="7383219" y="524771"/>
          <a:ext cx="3069067" cy="431426"/>
        </a:xfrm>
        <a:prstGeom prst="wedgeRoundRectCallout">
          <a:avLst>
            <a:gd name="adj1" fmla="val -93047"/>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100853</xdr:colOff>
      <xdr:row>6</xdr:row>
      <xdr:rowOff>134471</xdr:rowOff>
    </xdr:from>
    <xdr:to>
      <xdr:col>17</xdr:col>
      <xdr:colOff>552450</xdr:colOff>
      <xdr:row>9</xdr:row>
      <xdr:rowOff>304015</xdr:rowOff>
    </xdr:to>
    <xdr:sp macro="" textlink="">
      <xdr:nvSpPr>
        <xdr:cNvPr id="2" name="Speech Bubble: Rectangle with Corners Rounded 1">
          <a:extLst>
            <a:ext uri="{FF2B5EF4-FFF2-40B4-BE49-F238E27FC236}">
              <a16:creationId xmlns:a16="http://schemas.microsoft.com/office/drawing/2014/main" id="{5F848F36-1EB3-411E-ABD9-0D15A968E63E}"/>
            </a:ext>
          </a:extLst>
        </xdr:cNvPr>
        <xdr:cNvSpPr/>
      </xdr:nvSpPr>
      <xdr:spPr>
        <a:xfrm>
          <a:off x="7355093" y="1464161"/>
          <a:ext cx="3070972" cy="744854"/>
        </a:xfrm>
        <a:prstGeom prst="wedgeRoundRectCallout">
          <a:avLst>
            <a:gd name="adj1" fmla="val -90831"/>
            <a:gd name="adj2" fmla="val 21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xdr:from>
      <xdr:col>12</xdr:col>
      <xdr:colOff>123264</xdr:colOff>
      <xdr:row>1</xdr:row>
      <xdr:rowOff>336176</xdr:rowOff>
    </xdr:from>
    <xdr:to>
      <xdr:col>17</xdr:col>
      <xdr:colOff>574861</xdr:colOff>
      <xdr:row>4</xdr:row>
      <xdr:rowOff>3697</xdr:rowOff>
    </xdr:to>
    <xdr:sp macro="" textlink="">
      <xdr:nvSpPr>
        <xdr:cNvPr id="3" name="Speech Bubble: Rectangle with Corners Rounded 2">
          <a:extLst>
            <a:ext uri="{FF2B5EF4-FFF2-40B4-BE49-F238E27FC236}">
              <a16:creationId xmlns:a16="http://schemas.microsoft.com/office/drawing/2014/main" id="{E35207CF-990C-4DA0-9313-2CE95E8D1CE6}"/>
            </a:ext>
          </a:extLst>
        </xdr:cNvPr>
        <xdr:cNvSpPr/>
      </xdr:nvSpPr>
      <xdr:spPr>
        <a:xfrm>
          <a:off x="7383219" y="524771"/>
          <a:ext cx="3069067" cy="431426"/>
        </a:xfrm>
        <a:prstGeom prst="wedgeRoundRectCallout">
          <a:avLst>
            <a:gd name="adj1" fmla="val -93047"/>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5" Type="http://schemas.openxmlformats.org/officeDocument/2006/relationships/vmlDrawing" Target="../drawings/vmlDrawing1.v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78AB8-79B1-4C10-9501-3CC5C0548567}">
  <sheetPr codeName="Sheet1"/>
  <dimension ref="A1:AL66"/>
  <sheetViews>
    <sheetView zoomScale="85" zoomScaleNormal="85" workbookViewId="0">
      <selection activeCell="B19" sqref="B19"/>
    </sheetView>
  </sheetViews>
  <sheetFormatPr defaultRowHeight="15" x14ac:dyDescent="0.25"/>
  <cols>
    <col min="1" max="1" width="25.5703125" style="15" customWidth="1"/>
    <col min="2" max="2" width="49.7109375" customWidth="1"/>
    <col min="4" max="4" width="10.28515625" bestFit="1" customWidth="1"/>
    <col min="5" max="6" width="11.7109375" customWidth="1"/>
    <col min="7" max="7" width="23.7109375" customWidth="1"/>
    <col min="16" max="20" width="4.7109375" customWidth="1"/>
    <col min="22" max="22" width="34.28515625" customWidth="1"/>
    <col min="26" max="26" width="4.85546875" customWidth="1"/>
    <col min="27" max="27" width="12.7109375" customWidth="1"/>
  </cols>
  <sheetData>
    <row r="1" spans="1:38" ht="16.5" thickBot="1" x14ac:dyDescent="0.3">
      <c r="A1" s="15" t="s">
        <v>150</v>
      </c>
      <c r="B1" s="125" t="s">
        <v>373</v>
      </c>
      <c r="E1" s="239" t="s">
        <v>438</v>
      </c>
      <c r="F1" s="242"/>
      <c r="H1" s="66"/>
      <c r="I1" s="66"/>
      <c r="J1" s="67" t="s">
        <v>52</v>
      </c>
      <c r="V1" s="66" t="s">
        <v>365</v>
      </c>
      <c r="AA1" s="66" t="s">
        <v>407</v>
      </c>
      <c r="AC1" s="23"/>
      <c r="AD1" s="23"/>
      <c r="AE1" s="23"/>
      <c r="AF1" s="7"/>
    </row>
    <row r="2" spans="1:38" x14ac:dyDescent="0.25">
      <c r="A2" s="15" t="s">
        <v>495</v>
      </c>
      <c r="B2" s="125" t="str">
        <f>UPPER(B1)</f>
        <v>UNIT 25, 14 YATALA ROAD, MOUNT KURING-GAI</v>
      </c>
      <c r="E2" s="240" t="s">
        <v>437</v>
      </c>
      <c r="F2" s="240"/>
      <c r="H2" s="1">
        <v>1</v>
      </c>
      <c r="I2" t="s">
        <v>193</v>
      </c>
      <c r="V2" s="192" t="s">
        <v>401</v>
      </c>
      <c r="Z2" s="201" t="s">
        <v>9</v>
      </c>
      <c r="AA2" s="202" t="s">
        <v>406</v>
      </c>
      <c r="AB2" s="105"/>
      <c r="AC2" s="203"/>
      <c r="AD2" s="204"/>
      <c r="AE2" s="203"/>
      <c r="AF2" s="105"/>
      <c r="AG2" s="104"/>
      <c r="AH2" s="104"/>
      <c r="AI2" s="104"/>
      <c r="AJ2" s="104"/>
      <c r="AK2" s="104"/>
      <c r="AL2" s="106"/>
    </row>
    <row r="3" spans="1:38" x14ac:dyDescent="0.25">
      <c r="A3" s="15" t="s">
        <v>327</v>
      </c>
      <c r="B3" s="124" t="s">
        <v>374</v>
      </c>
      <c r="E3" s="241" t="s">
        <v>440</v>
      </c>
      <c r="F3" s="240" t="s">
        <v>441</v>
      </c>
      <c r="H3" s="1">
        <v>2</v>
      </c>
      <c r="I3" t="s">
        <v>194</v>
      </c>
      <c r="V3" s="193" t="s">
        <v>402</v>
      </c>
      <c r="Z3" s="205" t="s">
        <v>9</v>
      </c>
      <c r="AA3" t="s">
        <v>387</v>
      </c>
      <c r="AB3" s="10" t="s">
        <v>303</v>
      </c>
      <c r="AC3" s="32"/>
      <c r="AD3" s="31"/>
      <c r="AE3" s="32"/>
      <c r="AF3" s="7"/>
      <c r="AL3" s="108"/>
    </row>
    <row r="4" spans="1:38" x14ac:dyDescent="0.25">
      <c r="A4" s="15" t="s">
        <v>364</v>
      </c>
      <c r="B4" s="186" t="str">
        <f ca="1">IF('INV-1'!$I$33&gt;0,'INV-1'!$J$5,"-")</f>
        <v>INV-1</v>
      </c>
      <c r="E4" s="241" t="s">
        <v>442</v>
      </c>
      <c r="F4" s="240"/>
      <c r="H4" s="1">
        <v>3</v>
      </c>
      <c r="I4" t="s">
        <v>281</v>
      </c>
      <c r="V4" s="193" t="s">
        <v>398</v>
      </c>
      <c r="Z4" s="205" t="s">
        <v>9</v>
      </c>
      <c r="AA4" t="s">
        <v>387</v>
      </c>
      <c r="AB4" s="10" t="s">
        <v>304</v>
      </c>
      <c r="AC4" s="32"/>
      <c r="AD4" s="31"/>
      <c r="AE4" s="32"/>
      <c r="AF4" s="7"/>
      <c r="AL4" s="108"/>
    </row>
    <row r="5" spans="1:38" x14ac:dyDescent="0.25">
      <c r="A5" s="15" t="s">
        <v>366</v>
      </c>
      <c r="B5" s="124" t="s">
        <v>395</v>
      </c>
      <c r="E5" s="241"/>
      <c r="F5" s="240"/>
      <c r="H5" s="1">
        <v>4</v>
      </c>
      <c r="I5" t="s">
        <v>195</v>
      </c>
      <c r="V5" s="193" t="s">
        <v>400</v>
      </c>
      <c r="Z5" s="205" t="s">
        <v>9</v>
      </c>
      <c r="AA5" t="s">
        <v>387</v>
      </c>
      <c r="AB5" s="10" t="s">
        <v>305</v>
      </c>
      <c r="AC5" s="10"/>
      <c r="AD5" s="31"/>
      <c r="AE5" s="31"/>
      <c r="AF5" s="7"/>
      <c r="AL5" s="108"/>
    </row>
    <row r="6" spans="1:38" x14ac:dyDescent="0.25">
      <c r="A6" s="15" t="s">
        <v>408</v>
      </c>
      <c r="B6" s="124" t="s">
        <v>403</v>
      </c>
      <c r="E6" s="241"/>
      <c r="F6" s="240"/>
      <c r="H6" s="1">
        <v>5</v>
      </c>
      <c r="I6" t="s">
        <v>436</v>
      </c>
      <c r="V6" s="193" t="s">
        <v>403</v>
      </c>
      <c r="Z6" s="205" t="s">
        <v>9</v>
      </c>
      <c r="AA6" t="s">
        <v>387</v>
      </c>
      <c r="AB6" s="10" t="s">
        <v>259</v>
      </c>
      <c r="AC6" s="17"/>
      <c r="AD6" s="17"/>
      <c r="AE6" s="17"/>
      <c r="AF6" s="7"/>
      <c r="AL6" s="108"/>
    </row>
    <row r="7" spans="1:38" x14ac:dyDescent="0.25">
      <c r="A7" s="15" t="s">
        <v>409</v>
      </c>
      <c r="B7" s="124" t="s">
        <v>400</v>
      </c>
      <c r="E7" s="241"/>
      <c r="F7" s="240"/>
      <c r="H7" s="1">
        <v>6</v>
      </c>
      <c r="I7" t="s">
        <v>196</v>
      </c>
      <c r="V7" s="193" t="s">
        <v>404</v>
      </c>
      <c r="Z7" s="205" t="s">
        <v>9</v>
      </c>
      <c r="AA7" t="s">
        <v>387</v>
      </c>
      <c r="AB7" s="10" t="s">
        <v>306</v>
      </c>
      <c r="AC7" s="7"/>
      <c r="AF7" s="7"/>
      <c r="AL7" s="108"/>
    </row>
    <row r="8" spans="1:38" x14ac:dyDescent="0.25">
      <c r="A8" s="15" t="s">
        <v>410</v>
      </c>
      <c r="B8" s="124"/>
      <c r="E8" s="241"/>
      <c r="F8" s="240"/>
      <c r="H8" s="1">
        <v>7</v>
      </c>
      <c r="I8" t="s">
        <v>435</v>
      </c>
      <c r="V8" s="193" t="s">
        <v>399</v>
      </c>
      <c r="Z8" s="205" t="s">
        <v>9</v>
      </c>
      <c r="AA8" t="s">
        <v>387</v>
      </c>
      <c r="AB8" s="10" t="s">
        <v>307</v>
      </c>
      <c r="AD8" s="206"/>
      <c r="AF8" s="7"/>
      <c r="AL8" s="108"/>
    </row>
    <row r="9" spans="1:38" x14ac:dyDescent="0.25">
      <c r="A9" s="15" t="s">
        <v>411</v>
      </c>
      <c r="B9" s="124"/>
      <c r="E9" s="241"/>
      <c r="F9" s="240"/>
      <c r="H9" s="1">
        <v>8</v>
      </c>
      <c r="I9" t="s">
        <v>391</v>
      </c>
      <c r="V9" s="193" t="s">
        <v>389</v>
      </c>
      <c r="Z9" s="205" t="s">
        <v>9</v>
      </c>
      <c r="AA9" t="s">
        <v>387</v>
      </c>
      <c r="AB9" s="10" t="s">
        <v>308</v>
      </c>
      <c r="AD9" s="7"/>
      <c r="AE9" s="7"/>
      <c r="AF9" s="7"/>
      <c r="AL9" s="108"/>
    </row>
    <row r="10" spans="1:38" x14ac:dyDescent="0.25">
      <c r="A10" s="15" t="s">
        <v>494</v>
      </c>
      <c r="B10" s="124"/>
      <c r="E10" s="241"/>
      <c r="F10" s="240"/>
      <c r="H10" s="1">
        <v>9</v>
      </c>
      <c r="I10" t="s">
        <v>283</v>
      </c>
      <c r="V10" s="193" t="s">
        <v>386</v>
      </c>
      <c r="Z10" s="205" t="s">
        <v>9</v>
      </c>
      <c r="AA10" t="s">
        <v>387</v>
      </c>
      <c r="AB10" s="10" t="s">
        <v>302</v>
      </c>
      <c r="AF10" s="7"/>
      <c r="AL10" s="108"/>
    </row>
    <row r="11" spans="1:38" ht="15.75" thickBot="1" x14ac:dyDescent="0.3">
      <c r="A11" s="115" t="s">
        <v>173</v>
      </c>
      <c r="B11" s="189" t="s">
        <v>375</v>
      </c>
      <c r="E11" s="241" t="s">
        <v>439</v>
      </c>
      <c r="F11" s="240" t="str">
        <f>IFERROR(_xlfn.TEXTJOIN(" - ",TRUE,B12,B11),"N/A")</f>
        <v>Pattison's Patisserie Pty Ltd - Peter Pattison</v>
      </c>
      <c r="H11" s="1"/>
      <c r="V11" s="194"/>
      <c r="Z11" s="205" t="s">
        <v>9</v>
      </c>
      <c r="AA11" t="s">
        <v>387</v>
      </c>
      <c r="AB11" s="7" t="s">
        <v>309</v>
      </c>
      <c r="AC11" s="7"/>
      <c r="AD11" s="7"/>
      <c r="AE11" s="7"/>
      <c r="AF11" s="7"/>
      <c r="AL11" s="108"/>
    </row>
    <row r="12" spans="1:38" x14ac:dyDescent="0.25">
      <c r="A12" s="116" t="s">
        <v>151</v>
      </c>
      <c r="B12" s="132" t="s">
        <v>443</v>
      </c>
      <c r="E12" s="241"/>
      <c r="F12" s="240"/>
      <c r="Z12" s="205" t="s">
        <v>9</v>
      </c>
      <c r="AA12" t="s">
        <v>387</v>
      </c>
      <c r="AB12" s="7" t="s">
        <v>310</v>
      </c>
      <c r="AL12" s="108"/>
    </row>
    <row r="13" spans="1:38" x14ac:dyDescent="0.25">
      <c r="A13" s="116" t="s">
        <v>152</v>
      </c>
      <c r="B13" s="132"/>
      <c r="E13" s="241"/>
      <c r="F13" s="243"/>
      <c r="Z13" s="205"/>
      <c r="AB13" s="244" t="s">
        <v>416</v>
      </c>
      <c r="AL13" s="108"/>
    </row>
    <row r="14" spans="1:38" ht="16.5" thickBot="1" x14ac:dyDescent="0.3">
      <c r="A14" s="116" t="s">
        <v>153</v>
      </c>
      <c r="B14" s="132"/>
      <c r="E14" s="241"/>
      <c r="F14" s="243"/>
      <c r="V14" s="66" t="s">
        <v>177</v>
      </c>
      <c r="W14" s="191"/>
      <c r="Z14" s="107"/>
      <c r="AB14" s="7"/>
      <c r="AL14" s="108"/>
    </row>
    <row r="15" spans="1:38" x14ac:dyDescent="0.25">
      <c r="A15" s="117" t="s">
        <v>456</v>
      </c>
      <c r="B15" s="188" t="s">
        <v>376</v>
      </c>
      <c r="E15" s="241"/>
      <c r="F15" s="243"/>
      <c r="V15" s="110" t="s">
        <v>387</v>
      </c>
      <c r="W15" s="195">
        <v>41000</v>
      </c>
      <c r="Z15" s="107"/>
      <c r="AA15" s="60" t="s">
        <v>469</v>
      </c>
      <c r="AB15" s="7"/>
      <c r="AC15" s="7"/>
      <c r="AD15" s="7"/>
      <c r="AE15" s="7"/>
      <c r="AL15" s="108"/>
    </row>
    <row r="16" spans="1:38" x14ac:dyDescent="0.25">
      <c r="A16" s="116"/>
      <c r="E16" s="241"/>
      <c r="F16" s="240"/>
      <c r="V16" s="107" t="s">
        <v>388</v>
      </c>
      <c r="W16" s="196">
        <v>42000</v>
      </c>
      <c r="Z16" s="207" t="s">
        <v>9</v>
      </c>
      <c r="AA16" s="10" t="s">
        <v>388</v>
      </c>
      <c r="AB16" s="246" t="s">
        <v>458</v>
      </c>
      <c r="AC16" s="7"/>
      <c r="AD16" s="7"/>
      <c r="AE16" s="7"/>
      <c r="AL16" s="108"/>
    </row>
    <row r="17" spans="1:38" x14ac:dyDescent="0.25">
      <c r="A17" s="115" t="s">
        <v>263</v>
      </c>
      <c r="B17" s="189" t="s">
        <v>377</v>
      </c>
      <c r="E17" s="241" t="s">
        <v>414</v>
      </c>
      <c r="F17" s="240" t="str">
        <f>IFERROR(_xlfn.TEXTJOIN(" - ",TRUE,B18,B17),"N/A")</f>
        <v>Blank Creatives - Jasimma Petsianis</v>
      </c>
      <c r="V17" s="107" t="s">
        <v>395</v>
      </c>
      <c r="W17" s="196">
        <v>43000</v>
      </c>
      <c r="Z17" s="207" t="s">
        <v>9</v>
      </c>
      <c r="AA17" s="10" t="s">
        <v>388</v>
      </c>
      <c r="AB17" s="246" t="s">
        <v>459</v>
      </c>
      <c r="AC17" s="7"/>
      <c r="AD17" s="7"/>
      <c r="AE17" s="7"/>
      <c r="AL17" s="108"/>
    </row>
    <row r="18" spans="1:38" x14ac:dyDescent="0.25">
      <c r="A18" s="116" t="s">
        <v>264</v>
      </c>
      <c r="B18" s="132" t="s">
        <v>378</v>
      </c>
      <c r="E18" s="240" t="s">
        <v>455</v>
      </c>
      <c r="F18" s="240"/>
      <c r="V18" s="107" t="s">
        <v>396</v>
      </c>
      <c r="W18" s="196">
        <v>44000</v>
      </c>
      <c r="Z18" s="207" t="s">
        <v>9</v>
      </c>
      <c r="AA18" s="10" t="s">
        <v>388</v>
      </c>
      <c r="AB18" s="246" t="s">
        <v>460</v>
      </c>
      <c r="AC18" s="7"/>
      <c r="AD18" s="7"/>
      <c r="AE18" s="7"/>
      <c r="AL18" s="108"/>
    </row>
    <row r="19" spans="1:38" x14ac:dyDescent="0.25">
      <c r="A19" s="116" t="s">
        <v>265</v>
      </c>
      <c r="B19" s="132"/>
      <c r="V19" s="107" t="s">
        <v>381</v>
      </c>
      <c r="W19" s="196">
        <v>45000</v>
      </c>
      <c r="Z19" s="207" t="s">
        <v>9</v>
      </c>
      <c r="AA19" s="10" t="s">
        <v>388</v>
      </c>
      <c r="AB19" s="246" t="s">
        <v>461</v>
      </c>
      <c r="AC19" s="7"/>
      <c r="AD19" s="7"/>
      <c r="AE19" s="7"/>
      <c r="AL19" s="108"/>
    </row>
    <row r="20" spans="1:38" x14ac:dyDescent="0.25">
      <c r="A20" s="116" t="s">
        <v>266</v>
      </c>
      <c r="B20" s="132"/>
      <c r="V20" s="107" t="s">
        <v>382</v>
      </c>
      <c r="W20" s="196">
        <v>46000</v>
      </c>
      <c r="Z20" s="207" t="s">
        <v>9</v>
      </c>
      <c r="AA20" s="10" t="s">
        <v>388</v>
      </c>
      <c r="AB20" s="246" t="s">
        <v>462</v>
      </c>
      <c r="AC20" s="7"/>
      <c r="AD20" s="7"/>
      <c r="AE20" s="7"/>
      <c r="AL20" s="108"/>
    </row>
    <row r="21" spans="1:38" x14ac:dyDescent="0.25">
      <c r="A21" s="117" t="s">
        <v>456</v>
      </c>
      <c r="B21" s="188" t="s">
        <v>379</v>
      </c>
      <c r="V21" s="107" t="s">
        <v>397</v>
      </c>
      <c r="W21" s="196">
        <v>47000</v>
      </c>
      <c r="Z21" s="207" t="s">
        <v>9</v>
      </c>
      <c r="AA21" s="10" t="s">
        <v>388</v>
      </c>
      <c r="AB21" s="246" t="s">
        <v>463</v>
      </c>
      <c r="AC21" s="7"/>
      <c r="AD21" s="7"/>
      <c r="AE21" s="7"/>
      <c r="AL21" s="108"/>
    </row>
    <row r="22" spans="1:38" x14ac:dyDescent="0.25">
      <c r="V22" s="107" t="s">
        <v>390</v>
      </c>
      <c r="W22" s="196">
        <v>48000</v>
      </c>
      <c r="Z22" s="207" t="s">
        <v>9</v>
      </c>
      <c r="AA22" s="10" t="s">
        <v>388</v>
      </c>
      <c r="AB22" s="246" t="s">
        <v>464</v>
      </c>
      <c r="AC22" s="7"/>
      <c r="AD22" s="7"/>
      <c r="AE22" s="7"/>
      <c r="AL22" s="108"/>
    </row>
    <row r="23" spans="1:38" ht="15.75" thickBot="1" x14ac:dyDescent="0.3">
      <c r="A23" s="248" t="s">
        <v>149</v>
      </c>
      <c r="B23" s="248"/>
      <c r="C23" s="248"/>
      <c r="D23" s="131"/>
      <c r="V23" s="109"/>
      <c r="W23" s="197"/>
      <c r="Z23" s="207" t="s">
        <v>9</v>
      </c>
      <c r="AA23" s="10" t="s">
        <v>388</v>
      </c>
      <c r="AB23" s="246" t="s">
        <v>465</v>
      </c>
      <c r="AC23" s="7"/>
      <c r="AD23" s="7"/>
      <c r="AE23" s="7"/>
      <c r="AL23" s="108"/>
    </row>
    <row r="24" spans="1:38" x14ac:dyDescent="0.25">
      <c r="Z24" s="207" t="s">
        <v>9</v>
      </c>
      <c r="AA24" s="10" t="s">
        <v>388</v>
      </c>
      <c r="AB24" s="246" t="s">
        <v>466</v>
      </c>
      <c r="AC24" s="7"/>
      <c r="AD24" s="7"/>
      <c r="AE24" s="7"/>
      <c r="AL24" s="108"/>
    </row>
    <row r="25" spans="1:38" x14ac:dyDescent="0.25">
      <c r="A25" s="69" t="s">
        <v>197</v>
      </c>
      <c r="B25" s="69" t="s">
        <v>198</v>
      </c>
      <c r="C25" s="69" t="s">
        <v>199</v>
      </c>
      <c r="D25" s="26"/>
      <c r="Z25" s="207" t="s">
        <v>9</v>
      </c>
      <c r="AA25" s="10" t="s">
        <v>388</v>
      </c>
      <c r="AB25" s="246" t="s">
        <v>467</v>
      </c>
      <c r="AC25" s="7"/>
      <c r="AD25" s="7"/>
      <c r="AE25" s="7"/>
      <c r="AL25" s="108"/>
    </row>
    <row r="26" spans="1:38" ht="16.5" thickBot="1" x14ac:dyDescent="0.3">
      <c r="A26" s="123" t="s">
        <v>239</v>
      </c>
      <c r="B26" s="121" t="s">
        <v>59</v>
      </c>
      <c r="C26" s="126" t="s">
        <v>19</v>
      </c>
      <c r="D26" s="133"/>
      <c r="G26" s="15" t="s">
        <v>257</v>
      </c>
      <c r="H26" s="101" t="str">
        <f t="shared" ref="H26:H40" si="0">UPPER(B26)</f>
        <v>COVER SHEET</v>
      </c>
      <c r="I26" s="101"/>
      <c r="J26" s="101"/>
      <c r="K26" s="101"/>
      <c r="L26" s="101"/>
      <c r="V26" s="66" t="s">
        <v>444</v>
      </c>
      <c r="W26" s="191"/>
      <c r="Z26" s="107"/>
      <c r="AB26" s="244" t="s">
        <v>416</v>
      </c>
      <c r="AL26" s="108"/>
    </row>
    <row r="27" spans="1:38" x14ac:dyDescent="0.25">
      <c r="A27" s="123" t="s">
        <v>240</v>
      </c>
      <c r="B27" s="121" t="s">
        <v>60</v>
      </c>
      <c r="C27" s="126" t="s">
        <v>19</v>
      </c>
      <c r="D27" s="133"/>
      <c r="G27" s="15" t="s">
        <v>257</v>
      </c>
      <c r="H27" s="101" t="str">
        <f t="shared" si="0"/>
        <v>TENANCY LEVEL LAYOUT</v>
      </c>
      <c r="I27" s="101"/>
      <c r="J27" s="101"/>
      <c r="K27" s="101"/>
      <c r="L27" s="101"/>
      <c r="V27" s="192" t="s">
        <v>445</v>
      </c>
      <c r="Z27" s="107"/>
      <c r="AL27" s="108"/>
    </row>
    <row r="28" spans="1:38" x14ac:dyDescent="0.25">
      <c r="A28" s="123" t="s">
        <v>241</v>
      </c>
      <c r="B28" s="122" t="s">
        <v>61</v>
      </c>
      <c r="C28" s="126" t="s">
        <v>19</v>
      </c>
      <c r="D28" s="133"/>
      <c r="G28" s="15" t="s">
        <v>257</v>
      </c>
      <c r="H28" s="101" t="str">
        <f t="shared" si="0"/>
        <v>ROOF LAYOUT</v>
      </c>
      <c r="I28" s="101"/>
      <c r="J28" s="101"/>
      <c r="K28" s="101"/>
      <c r="L28" s="101"/>
      <c r="V28" s="193" t="s">
        <v>448</v>
      </c>
      <c r="Z28" s="107"/>
      <c r="AA28" s="60" t="s">
        <v>405</v>
      </c>
      <c r="AB28" s="245"/>
      <c r="AL28" s="108"/>
    </row>
    <row r="29" spans="1:38" x14ac:dyDescent="0.25">
      <c r="A29" s="70"/>
      <c r="B29" s="54"/>
      <c r="C29" s="71"/>
      <c r="D29" s="1"/>
      <c r="H29" s="101" t="str">
        <f t="shared" si="0"/>
        <v/>
      </c>
      <c r="I29" s="101"/>
      <c r="J29" s="101"/>
      <c r="K29" s="101"/>
      <c r="L29" s="101"/>
      <c r="V29" s="193" t="s">
        <v>452</v>
      </c>
      <c r="Z29" s="207" t="s">
        <v>9</v>
      </c>
      <c r="AA29" s="7" t="s">
        <v>395</v>
      </c>
      <c r="AB29" s="7" t="s">
        <v>312</v>
      </c>
      <c r="AL29" s="108"/>
    </row>
    <row r="30" spans="1:38" x14ac:dyDescent="0.25">
      <c r="A30" s="70"/>
      <c r="B30" s="54"/>
      <c r="C30" s="71"/>
      <c r="D30" s="1"/>
      <c r="H30" s="101" t="str">
        <f t="shared" si="0"/>
        <v/>
      </c>
      <c r="I30" s="101"/>
      <c r="J30" s="101"/>
      <c r="K30" s="101"/>
      <c r="L30" s="101"/>
      <c r="V30" s="193" t="s">
        <v>447</v>
      </c>
      <c r="Z30" s="207" t="s">
        <v>9</v>
      </c>
      <c r="AA30" s="7" t="s">
        <v>395</v>
      </c>
      <c r="AB30" s="7" t="s">
        <v>313</v>
      </c>
      <c r="AL30" s="108"/>
    </row>
    <row r="31" spans="1:38" x14ac:dyDescent="0.25">
      <c r="A31" s="70"/>
      <c r="B31" s="54"/>
      <c r="C31" s="71"/>
      <c r="D31" s="1"/>
      <c r="H31" s="101" t="str">
        <f t="shared" si="0"/>
        <v/>
      </c>
      <c r="I31" s="101"/>
      <c r="J31" s="101"/>
      <c r="K31" s="101"/>
      <c r="L31" s="101"/>
      <c r="V31" s="193" t="s">
        <v>446</v>
      </c>
      <c r="Z31" s="207" t="s">
        <v>9</v>
      </c>
      <c r="AA31" s="7" t="s">
        <v>395</v>
      </c>
      <c r="AB31" s="10" t="s">
        <v>314</v>
      </c>
      <c r="AL31" s="108"/>
    </row>
    <row r="32" spans="1:38" x14ac:dyDescent="0.25">
      <c r="A32" s="70"/>
      <c r="B32" s="54"/>
      <c r="C32" s="71"/>
      <c r="D32" s="1"/>
      <c r="H32" s="101" t="str">
        <f t="shared" si="0"/>
        <v/>
      </c>
      <c r="I32" s="101"/>
      <c r="J32" s="101"/>
      <c r="K32" s="101"/>
      <c r="L32" s="101"/>
      <c r="V32" s="193" t="s">
        <v>37</v>
      </c>
      <c r="Z32" s="207" t="s">
        <v>9</v>
      </c>
      <c r="AA32" s="7" t="s">
        <v>395</v>
      </c>
      <c r="AB32" s="7" t="s">
        <v>315</v>
      </c>
      <c r="AL32" s="108"/>
    </row>
    <row r="33" spans="1:38" x14ac:dyDescent="0.25">
      <c r="A33" s="70"/>
      <c r="B33" s="54"/>
      <c r="C33" s="71"/>
      <c r="D33" s="1"/>
      <c r="H33" s="101" t="str">
        <f t="shared" si="0"/>
        <v/>
      </c>
      <c r="I33" s="101"/>
      <c r="J33" s="101"/>
      <c r="K33" s="101"/>
      <c r="L33" s="101"/>
      <c r="V33" s="193" t="s">
        <v>453</v>
      </c>
      <c r="Z33" s="207" t="s">
        <v>9</v>
      </c>
      <c r="AA33" s="7" t="s">
        <v>395</v>
      </c>
      <c r="AB33" s="7" t="s">
        <v>316</v>
      </c>
      <c r="AL33" s="108"/>
    </row>
    <row r="34" spans="1:38" x14ac:dyDescent="0.25">
      <c r="A34" s="70"/>
      <c r="B34" s="54"/>
      <c r="C34" s="71"/>
      <c r="D34" s="1"/>
      <c r="H34" s="101" t="str">
        <f t="shared" si="0"/>
        <v/>
      </c>
      <c r="I34" s="101"/>
      <c r="J34" s="101"/>
      <c r="K34" s="101"/>
      <c r="L34" s="101"/>
      <c r="V34" s="193" t="s">
        <v>451</v>
      </c>
      <c r="Z34" s="207" t="s">
        <v>9</v>
      </c>
      <c r="AA34" s="7" t="s">
        <v>395</v>
      </c>
      <c r="AB34" s="10" t="s">
        <v>317</v>
      </c>
      <c r="AL34" s="108"/>
    </row>
    <row r="35" spans="1:38" x14ac:dyDescent="0.25">
      <c r="A35" s="70"/>
      <c r="B35" s="54"/>
      <c r="C35" s="71"/>
      <c r="D35" s="1"/>
      <c r="H35" s="101" t="str">
        <f t="shared" si="0"/>
        <v/>
      </c>
      <c r="I35" s="101"/>
      <c r="J35" s="101"/>
      <c r="K35" s="101"/>
      <c r="L35" s="101"/>
      <c r="V35" s="193" t="s">
        <v>450</v>
      </c>
      <c r="Z35" s="207" t="s">
        <v>9</v>
      </c>
      <c r="AA35" s="7" t="s">
        <v>395</v>
      </c>
      <c r="AB35" s="7" t="s">
        <v>318</v>
      </c>
      <c r="AL35" s="108"/>
    </row>
    <row r="36" spans="1:38" x14ac:dyDescent="0.25">
      <c r="A36" s="70"/>
      <c r="B36" s="54"/>
      <c r="C36" s="71"/>
      <c r="D36" s="1"/>
      <c r="H36" s="101" t="str">
        <f t="shared" si="0"/>
        <v/>
      </c>
      <c r="I36" s="101"/>
      <c r="J36" s="101"/>
      <c r="K36" s="101"/>
      <c r="L36" s="101"/>
      <c r="V36" s="193" t="s">
        <v>449</v>
      </c>
      <c r="Z36" s="207" t="s">
        <v>9</v>
      </c>
      <c r="AA36" s="7" t="s">
        <v>395</v>
      </c>
      <c r="AB36" s="7" t="s">
        <v>319</v>
      </c>
      <c r="AL36" s="108"/>
    </row>
    <row r="37" spans="1:38" x14ac:dyDescent="0.25">
      <c r="A37" s="70"/>
      <c r="B37" s="54"/>
      <c r="C37" s="71"/>
      <c r="D37" s="1"/>
      <c r="H37" s="101" t="str">
        <f t="shared" si="0"/>
        <v/>
      </c>
      <c r="I37" s="101"/>
      <c r="J37" s="101"/>
      <c r="K37" s="101"/>
      <c r="L37" s="101"/>
      <c r="V37" s="193" t="s">
        <v>454</v>
      </c>
      <c r="Z37" s="207" t="s">
        <v>9</v>
      </c>
      <c r="AA37" s="7" t="s">
        <v>395</v>
      </c>
      <c r="AB37" s="7" t="s">
        <v>320</v>
      </c>
      <c r="AL37" s="108"/>
    </row>
    <row r="38" spans="1:38" ht="15.75" thickBot="1" x14ac:dyDescent="0.3">
      <c r="A38" s="70"/>
      <c r="B38" s="54"/>
      <c r="C38" s="71"/>
      <c r="D38" s="1"/>
      <c r="H38" s="101"/>
      <c r="I38" s="101"/>
      <c r="J38" s="101"/>
      <c r="K38" s="101"/>
      <c r="L38" s="101"/>
      <c r="V38" s="194" t="s">
        <v>390</v>
      </c>
      <c r="Z38" s="207" t="s">
        <v>9</v>
      </c>
      <c r="AA38" s="7" t="s">
        <v>395</v>
      </c>
      <c r="AB38" s="7" t="s">
        <v>321</v>
      </c>
      <c r="AL38" s="108"/>
    </row>
    <row r="39" spans="1:38" x14ac:dyDescent="0.25">
      <c r="A39" s="70"/>
      <c r="B39" s="54"/>
      <c r="C39" s="71"/>
      <c r="D39" s="1"/>
      <c r="H39" s="101"/>
      <c r="I39" s="101"/>
      <c r="J39" s="101"/>
      <c r="K39" s="101"/>
      <c r="L39" s="101"/>
      <c r="Z39" s="207"/>
      <c r="AA39" s="7"/>
      <c r="AB39" s="244" t="s">
        <v>416</v>
      </c>
      <c r="AL39" s="108"/>
    </row>
    <row r="40" spans="1:38" x14ac:dyDescent="0.25">
      <c r="A40" s="70"/>
      <c r="B40" s="54"/>
      <c r="C40" s="71"/>
      <c r="D40" s="1"/>
      <c r="H40" s="101" t="str">
        <f t="shared" si="0"/>
        <v/>
      </c>
      <c r="I40" s="101"/>
      <c r="J40" s="101"/>
      <c r="K40" s="101"/>
      <c r="L40" s="101"/>
      <c r="Z40" s="207"/>
      <c r="AA40" s="7"/>
      <c r="AB40" s="7"/>
      <c r="AL40" s="108"/>
    </row>
    <row r="41" spans="1:38" x14ac:dyDescent="0.25">
      <c r="Z41" s="107"/>
      <c r="AA41" s="60" t="s">
        <v>468</v>
      </c>
      <c r="AB41" s="7"/>
      <c r="AC41" s="7"/>
      <c r="AD41" s="7"/>
      <c r="AL41" s="108"/>
    </row>
    <row r="42" spans="1:38" x14ac:dyDescent="0.25">
      <c r="Z42" s="207"/>
      <c r="AA42" s="10" t="s">
        <v>397</v>
      </c>
      <c r="AB42" s="246" t="s">
        <v>470</v>
      </c>
      <c r="AC42" s="7"/>
      <c r="AD42" s="7"/>
      <c r="AL42" s="108"/>
    </row>
    <row r="43" spans="1:38" ht="15" customHeight="1" x14ac:dyDescent="0.25">
      <c r="A43" s="249" t="str">
        <f>"Dear " &amp; IF(B11&lt;&gt;"", LEFT(B11,FIND(" ",B11)-1),"") &amp; ",
Thx very much for the information sent.
Refer to the attached fee proposal for your review and approval.
Let me know if you need  further information."</f>
        <v>Dear Peter,
Thx very much for the information sent.
Refer to the attached fee proposal for your review and approval.
Let me know if you need  further information.</v>
      </c>
      <c r="B43" s="249"/>
      <c r="Z43" s="107"/>
      <c r="AA43" s="10" t="s">
        <v>397</v>
      </c>
      <c r="AB43" s="246" t="s">
        <v>471</v>
      </c>
      <c r="AC43" s="7"/>
      <c r="AD43" s="7"/>
      <c r="AL43" s="108"/>
    </row>
    <row r="44" spans="1:38" x14ac:dyDescent="0.25">
      <c r="A44" s="249"/>
      <c r="B44" s="249"/>
      <c r="Z44" s="107"/>
      <c r="AA44" s="10" t="s">
        <v>397</v>
      </c>
      <c r="AB44" s="246" t="s">
        <v>472</v>
      </c>
      <c r="AC44" s="7"/>
      <c r="AD44" s="7"/>
      <c r="AL44" s="108"/>
    </row>
    <row r="45" spans="1:38" x14ac:dyDescent="0.25">
      <c r="A45" s="249"/>
      <c r="B45" s="249"/>
      <c r="Z45" s="107"/>
      <c r="AA45" s="10" t="s">
        <v>397</v>
      </c>
      <c r="AB45" s="246" t="s">
        <v>473</v>
      </c>
      <c r="AC45" s="7"/>
      <c r="AD45" s="7"/>
      <c r="AL45" s="108"/>
    </row>
    <row r="46" spans="1:38" x14ac:dyDescent="0.25">
      <c r="A46" s="249"/>
      <c r="B46" s="249"/>
      <c r="Z46" s="107"/>
      <c r="AA46" s="10" t="s">
        <v>397</v>
      </c>
      <c r="AB46" s="246" t="s">
        <v>474</v>
      </c>
      <c r="AC46" s="7"/>
      <c r="AD46" s="7"/>
      <c r="AL46" s="108"/>
    </row>
    <row r="47" spans="1:38" x14ac:dyDescent="0.25">
      <c r="A47" s="249"/>
      <c r="B47" s="249"/>
      <c r="Z47" s="107"/>
      <c r="AA47" s="10" t="s">
        <v>397</v>
      </c>
      <c r="AB47" s="246" t="s">
        <v>475</v>
      </c>
      <c r="AC47" s="7"/>
      <c r="AD47" s="7"/>
      <c r="AL47" s="108"/>
    </row>
    <row r="48" spans="1:38" x14ac:dyDescent="0.25">
      <c r="A48" s="249"/>
      <c r="B48" s="249"/>
      <c r="Z48" s="107"/>
      <c r="AA48" s="10" t="s">
        <v>397</v>
      </c>
      <c r="AB48" s="246" t="s">
        <v>476</v>
      </c>
      <c r="AC48" s="7"/>
      <c r="AD48" s="7"/>
      <c r="AL48" s="108"/>
    </row>
    <row r="49" spans="1:38" x14ac:dyDescent="0.25">
      <c r="A49" s="249"/>
      <c r="B49" s="249"/>
      <c r="Z49" s="107"/>
      <c r="AA49" s="10" t="s">
        <v>397</v>
      </c>
      <c r="AB49" s="246" t="s">
        <v>477</v>
      </c>
      <c r="AC49" s="7"/>
      <c r="AD49" s="7"/>
      <c r="AL49" s="108"/>
    </row>
    <row r="50" spans="1:38" x14ac:dyDescent="0.25">
      <c r="Z50" s="107"/>
      <c r="AA50" s="10" t="s">
        <v>397</v>
      </c>
      <c r="AB50" s="246" t="s">
        <v>478</v>
      </c>
      <c r="AC50" s="7"/>
      <c r="AD50" s="7"/>
      <c r="AL50" s="108"/>
    </row>
    <row r="51" spans="1:38" x14ac:dyDescent="0.25">
      <c r="Z51" s="107"/>
      <c r="AA51" s="10" t="s">
        <v>397</v>
      </c>
      <c r="AB51" s="246" t="s">
        <v>479</v>
      </c>
      <c r="AC51" s="7"/>
      <c r="AD51" s="7"/>
      <c r="AL51" s="108"/>
    </row>
    <row r="52" spans="1:38" x14ac:dyDescent="0.25">
      <c r="Z52" s="107"/>
      <c r="AB52" s="244" t="s">
        <v>416</v>
      </c>
      <c r="AL52" s="108"/>
    </row>
    <row r="53" spans="1:38" x14ac:dyDescent="0.25">
      <c r="Z53" s="107"/>
      <c r="AL53" s="108"/>
    </row>
    <row r="54" spans="1:38" x14ac:dyDescent="0.25">
      <c r="Z54" s="107"/>
      <c r="AA54" s="60" t="s">
        <v>480</v>
      </c>
      <c r="AB54" s="7"/>
      <c r="AC54" s="7"/>
      <c r="AD54" s="7"/>
      <c r="AL54" s="108"/>
    </row>
    <row r="55" spans="1:38" x14ac:dyDescent="0.25">
      <c r="Z55" s="107"/>
      <c r="AA55" s="10" t="s">
        <v>390</v>
      </c>
      <c r="AB55" s="246" t="s">
        <v>481</v>
      </c>
      <c r="AC55" s="7"/>
      <c r="AD55" s="7"/>
      <c r="AL55" s="108"/>
    </row>
    <row r="56" spans="1:38" x14ac:dyDescent="0.25">
      <c r="Z56" s="107"/>
      <c r="AA56" s="10" t="s">
        <v>390</v>
      </c>
      <c r="AB56" s="246" t="s">
        <v>482</v>
      </c>
      <c r="AC56" s="7"/>
      <c r="AD56" s="7"/>
      <c r="AL56" s="108"/>
    </row>
    <row r="57" spans="1:38" x14ac:dyDescent="0.25">
      <c r="Z57" s="107"/>
      <c r="AA57" s="10" t="s">
        <v>390</v>
      </c>
      <c r="AB57" s="246" t="s">
        <v>483</v>
      </c>
      <c r="AC57" s="7"/>
      <c r="AD57" s="7"/>
      <c r="AL57" s="108"/>
    </row>
    <row r="58" spans="1:38" x14ac:dyDescent="0.25">
      <c r="Z58" s="107"/>
      <c r="AA58" s="10" t="s">
        <v>390</v>
      </c>
      <c r="AB58" s="246" t="s">
        <v>484</v>
      </c>
      <c r="AC58" s="7"/>
      <c r="AD58" s="7"/>
      <c r="AL58" s="108"/>
    </row>
    <row r="59" spans="1:38" x14ac:dyDescent="0.25">
      <c r="Z59" s="107"/>
      <c r="AA59" s="10" t="s">
        <v>390</v>
      </c>
      <c r="AB59" s="246" t="s">
        <v>485</v>
      </c>
      <c r="AC59" s="7"/>
      <c r="AD59" s="7"/>
      <c r="AL59" s="108"/>
    </row>
    <row r="60" spans="1:38" x14ac:dyDescent="0.25">
      <c r="Z60" s="107"/>
      <c r="AA60" s="10" t="s">
        <v>390</v>
      </c>
      <c r="AB60" s="246" t="s">
        <v>486</v>
      </c>
      <c r="AC60" s="7"/>
      <c r="AD60" s="7"/>
      <c r="AL60" s="108"/>
    </row>
    <row r="61" spans="1:38" x14ac:dyDescent="0.25">
      <c r="Z61" s="107"/>
      <c r="AA61" s="10" t="s">
        <v>390</v>
      </c>
      <c r="AB61" s="246" t="s">
        <v>487</v>
      </c>
      <c r="AC61" s="7"/>
      <c r="AD61" s="7"/>
      <c r="AL61" s="108"/>
    </row>
    <row r="62" spans="1:38" x14ac:dyDescent="0.25">
      <c r="Z62" s="107"/>
      <c r="AA62" s="10" t="s">
        <v>390</v>
      </c>
      <c r="AB62" s="246" t="s">
        <v>488</v>
      </c>
      <c r="AC62" s="7"/>
      <c r="AD62" s="7"/>
      <c r="AL62" s="108"/>
    </row>
    <row r="63" spans="1:38" x14ac:dyDescent="0.25">
      <c r="Z63" s="107"/>
      <c r="AA63" s="10" t="s">
        <v>390</v>
      </c>
      <c r="AB63" s="246" t="s">
        <v>489</v>
      </c>
      <c r="AC63" s="7"/>
      <c r="AD63" s="7"/>
      <c r="AL63" s="108"/>
    </row>
    <row r="64" spans="1:38" x14ac:dyDescent="0.25">
      <c r="Z64" s="107"/>
      <c r="AA64" s="10" t="s">
        <v>390</v>
      </c>
      <c r="AB64" s="246" t="s">
        <v>490</v>
      </c>
      <c r="AC64" s="7"/>
      <c r="AD64" s="7"/>
      <c r="AL64" s="108"/>
    </row>
    <row r="65" spans="26:38" x14ac:dyDescent="0.25">
      <c r="Z65" s="107"/>
      <c r="AB65" s="244" t="s">
        <v>416</v>
      </c>
      <c r="AL65" s="108"/>
    </row>
    <row r="66" spans="26:38" ht="15.75" thickBot="1" x14ac:dyDescent="0.3">
      <c r="Z66" s="109"/>
      <c r="AA66" s="8"/>
      <c r="AB66" s="8"/>
      <c r="AC66" s="8"/>
      <c r="AD66" s="8"/>
      <c r="AE66" s="8"/>
      <c r="AF66" s="8"/>
      <c r="AG66" s="8"/>
      <c r="AH66" s="8"/>
      <c r="AI66" s="8"/>
      <c r="AJ66" s="8"/>
      <c r="AK66" s="8"/>
      <c r="AL66" s="111"/>
    </row>
  </sheetData>
  <mergeCells count="2">
    <mergeCell ref="A23:C23"/>
    <mergeCell ref="A43:B49"/>
  </mergeCells>
  <dataValidations count="2">
    <dataValidation type="list" errorStyle="information" allowBlank="1" showInputMessage="1" showErrorMessage="1" errorTitle="UNLISTED ITEM" error="PLEASE INPUT MANUALLY" sqref="B6:B10" xr:uid="{577DDA53-F687-43C5-8873-7C5098F13EF3}">
      <formula1>$V$2:$V$11</formula1>
    </dataValidation>
    <dataValidation type="list" errorStyle="information" allowBlank="1" showInputMessage="1" showErrorMessage="1" errorTitle="UNLISTED ITEM" error="PLEASE INPUT MANUALLY" sqref="B5" xr:uid="{00E2C2D4-A1E6-4EEA-9228-8962F9A13F82}">
      <formula1>$V$15:$V$22</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FF3BF-4A4A-4F45-91F3-33BD4BFD06FE}">
  <sheetPr codeName="Sheet2"/>
  <dimension ref="A1:X48"/>
  <sheetViews>
    <sheetView zoomScale="85" zoomScaleNormal="85" workbookViewId="0">
      <selection activeCell="A2" sqref="A2:XFD16"/>
    </sheetView>
  </sheetViews>
  <sheetFormatPr defaultRowHeight="15" x14ac:dyDescent="0.25"/>
  <cols>
    <col min="1" max="1" width="30" customWidth="1"/>
    <col min="2" max="19" width="12.7109375" customWidth="1"/>
    <col min="21" max="21" width="10" customWidth="1"/>
  </cols>
  <sheetData>
    <row r="1" spans="1:22" x14ac:dyDescent="0.25">
      <c r="B1" s="137"/>
      <c r="C1" s="137"/>
      <c r="D1" s="137"/>
      <c r="E1" s="137"/>
      <c r="F1" s="138"/>
      <c r="G1" s="138"/>
      <c r="H1" s="138"/>
      <c r="I1" s="138"/>
      <c r="J1" s="138"/>
      <c r="K1" s="138"/>
      <c r="L1" s="138"/>
      <c r="M1" s="138"/>
      <c r="N1" s="138"/>
      <c r="O1" s="138"/>
      <c r="P1" s="138"/>
      <c r="Q1" s="138"/>
      <c r="R1" s="138"/>
      <c r="S1" s="138"/>
    </row>
    <row r="2" spans="1:22" x14ac:dyDescent="0.25">
      <c r="B2" s="209" t="s">
        <v>417</v>
      </c>
      <c r="C2" s="1"/>
      <c r="D2" s="1"/>
      <c r="E2" s="1"/>
      <c r="F2" s="210">
        <v>4.0000000000000001E-3</v>
      </c>
      <c r="G2" s="210"/>
    </row>
    <row r="3" spans="1:22" x14ac:dyDescent="0.25">
      <c r="A3" s="135" t="s">
        <v>418</v>
      </c>
      <c r="B3" s="211"/>
      <c r="C3" s="135"/>
      <c r="D3" s="135"/>
      <c r="E3" s="135"/>
      <c r="F3" s="135"/>
      <c r="G3" s="135"/>
      <c r="H3" s="135"/>
      <c r="I3" s="135"/>
      <c r="J3" s="135"/>
      <c r="K3" s="135"/>
      <c r="L3" s="135"/>
      <c r="M3" s="135"/>
      <c r="N3" s="135"/>
      <c r="O3" s="135"/>
      <c r="P3" s="135"/>
      <c r="Q3" s="135"/>
      <c r="R3" s="135"/>
      <c r="S3" s="135"/>
    </row>
    <row r="4" spans="1:22" ht="25.5" x14ac:dyDescent="0.25">
      <c r="B4" s="212" t="s">
        <v>419</v>
      </c>
      <c r="C4" s="212" t="s">
        <v>420</v>
      </c>
      <c r="D4" s="212" t="s">
        <v>421</v>
      </c>
      <c r="E4" s="212" t="s">
        <v>422</v>
      </c>
      <c r="F4" s="212"/>
      <c r="G4" s="212"/>
      <c r="H4" s="212"/>
      <c r="I4" s="212" t="s">
        <v>423</v>
      </c>
      <c r="J4" s="213"/>
      <c r="K4" s="212"/>
      <c r="L4" s="212" t="s">
        <v>424</v>
      </c>
      <c r="M4" s="213"/>
      <c r="N4" s="212"/>
      <c r="O4" s="212" t="s">
        <v>425</v>
      </c>
      <c r="P4" s="213"/>
      <c r="Q4" s="212"/>
      <c r="R4" s="212" t="s">
        <v>426</v>
      </c>
      <c r="S4" s="213"/>
    </row>
    <row r="5" spans="1:22" x14ac:dyDescent="0.25">
      <c r="A5" s="208" t="s">
        <v>427</v>
      </c>
      <c r="B5" s="214"/>
      <c r="C5" s="215">
        <v>500</v>
      </c>
      <c r="D5" s="136">
        <f>B5*C5</f>
        <v>0</v>
      </c>
      <c r="E5" s="216">
        <f>D5*$F$2</f>
        <v>0</v>
      </c>
      <c r="F5" s="217"/>
      <c r="G5" s="217"/>
      <c r="H5" s="217"/>
      <c r="I5" s="217" t="s">
        <v>428</v>
      </c>
      <c r="J5" s="218"/>
      <c r="K5" s="217"/>
      <c r="L5" s="217" t="s">
        <v>428</v>
      </c>
      <c r="M5" s="218"/>
      <c r="N5" s="217"/>
      <c r="O5" s="217" t="s">
        <v>428</v>
      </c>
      <c r="P5" s="218"/>
      <c r="Q5" s="217"/>
      <c r="R5" s="217" t="s">
        <v>428</v>
      </c>
      <c r="S5" s="218"/>
    </row>
    <row r="6" spans="1:22" x14ac:dyDescent="0.25">
      <c r="A6" s="219" t="s">
        <v>429</v>
      </c>
      <c r="B6" s="214">
        <v>0</v>
      </c>
      <c r="C6" s="215">
        <v>20</v>
      </c>
      <c r="D6" s="136">
        <f>B6*C6*C5</f>
        <v>0</v>
      </c>
      <c r="E6" s="216">
        <f t="shared" ref="E6:E8" si="0">D6*$F$2</f>
        <v>0</v>
      </c>
      <c r="F6" s="1"/>
      <c r="G6" s="1"/>
      <c r="H6" s="1"/>
      <c r="I6" s="1"/>
      <c r="J6" s="220"/>
      <c r="K6" s="1"/>
      <c r="L6" s="1"/>
      <c r="M6" s="220"/>
      <c r="N6" s="1"/>
      <c r="O6" s="1"/>
      <c r="P6" s="220"/>
      <c r="Q6" s="1"/>
      <c r="R6" s="1"/>
      <c r="S6" s="220"/>
    </row>
    <row r="7" spans="1:22" x14ac:dyDescent="0.25">
      <c r="A7" s="208" t="s">
        <v>395</v>
      </c>
      <c r="B7" s="214">
        <v>2200</v>
      </c>
      <c r="C7" s="221">
        <v>1000</v>
      </c>
      <c r="D7" s="136">
        <f>C7*B7</f>
        <v>2200000</v>
      </c>
      <c r="E7" s="216">
        <f t="shared" si="0"/>
        <v>8800</v>
      </c>
      <c r="F7" s="222"/>
      <c r="G7" s="222"/>
      <c r="H7" s="222"/>
      <c r="I7" s="223">
        <v>0.3</v>
      </c>
      <c r="J7" s="224"/>
      <c r="K7" s="222"/>
      <c r="L7" s="223">
        <v>0.3</v>
      </c>
      <c r="M7" s="224"/>
      <c r="N7" s="222"/>
      <c r="O7" s="223">
        <v>0.23</v>
      </c>
      <c r="P7" s="224"/>
      <c r="Q7" s="222"/>
      <c r="R7" s="223">
        <v>0.17</v>
      </c>
      <c r="S7" s="224"/>
    </row>
    <row r="8" spans="1:22" ht="14.25" customHeight="1" x14ac:dyDescent="0.25">
      <c r="A8" s="225" t="s">
        <v>381</v>
      </c>
      <c r="B8" s="214">
        <v>0</v>
      </c>
      <c r="C8" s="221">
        <v>400000</v>
      </c>
      <c r="D8" s="136">
        <f>B8*C8</f>
        <v>0</v>
      </c>
      <c r="E8" s="216">
        <f t="shared" si="0"/>
        <v>0</v>
      </c>
      <c r="F8" s="1"/>
      <c r="G8" s="1"/>
      <c r="H8" s="1"/>
      <c r="I8" s="1"/>
      <c r="J8" s="220"/>
      <c r="K8" s="1"/>
      <c r="L8" s="1"/>
      <c r="M8" s="220"/>
      <c r="N8" s="1"/>
      <c r="O8" s="1"/>
      <c r="P8" s="220"/>
      <c r="Q8" s="1"/>
      <c r="R8" s="1"/>
      <c r="S8" s="220"/>
    </row>
    <row r="9" spans="1:22" x14ac:dyDescent="0.25">
      <c r="D9" t="s">
        <v>146</v>
      </c>
      <c r="E9" s="226">
        <f>SUM(MAX(E5,E6),E7:E8)</f>
        <v>8800</v>
      </c>
      <c r="F9" s="226"/>
      <c r="G9" s="226"/>
      <c r="H9" s="226"/>
      <c r="I9" s="226">
        <f>$E$9*I7</f>
        <v>2640</v>
      </c>
      <c r="J9" s="227"/>
      <c r="K9" s="226"/>
      <c r="L9" s="226">
        <f>$E$9*L7</f>
        <v>2640</v>
      </c>
      <c r="M9" s="227"/>
      <c r="N9" s="226"/>
      <c r="O9" s="226">
        <f>$E$9*O7</f>
        <v>2024</v>
      </c>
      <c r="P9" s="227"/>
      <c r="Q9" s="226"/>
      <c r="R9" s="226">
        <f>$E$9*R7</f>
        <v>1496</v>
      </c>
      <c r="S9" s="227"/>
    </row>
    <row r="10" spans="1:22" x14ac:dyDescent="0.25">
      <c r="B10" s="1"/>
      <c r="C10" s="1"/>
      <c r="D10" s="1"/>
      <c r="E10" s="1"/>
      <c r="J10" s="228"/>
      <c r="M10" s="228"/>
      <c r="P10" s="228"/>
      <c r="S10" s="228"/>
    </row>
    <row r="11" spans="1:22" ht="15" customHeight="1" x14ac:dyDescent="0.25">
      <c r="B11" s="250" t="s">
        <v>430</v>
      </c>
      <c r="C11" s="250"/>
      <c r="D11" s="17" t="s">
        <v>431</v>
      </c>
      <c r="E11" s="229">
        <f>SUM(I11,L11,O11,R11)</f>
        <v>880</v>
      </c>
      <c r="F11" s="230"/>
      <c r="G11" s="230"/>
      <c r="H11" s="223">
        <v>0.1</v>
      </c>
      <c r="I11" s="230">
        <f>$I$9*H11</f>
        <v>264</v>
      </c>
      <c r="J11" s="231"/>
      <c r="K11" s="222">
        <v>0.1</v>
      </c>
      <c r="L11" s="232">
        <f>$L$9*K11</f>
        <v>264</v>
      </c>
      <c r="M11" s="231"/>
      <c r="N11" s="222">
        <v>0.1</v>
      </c>
      <c r="O11" s="232">
        <f>$O$9*N11</f>
        <v>202.4</v>
      </c>
      <c r="P11" s="231"/>
      <c r="Q11" s="222">
        <v>0.1</v>
      </c>
      <c r="R11" s="232">
        <f>$R$9*Q11</f>
        <v>149.6</v>
      </c>
      <c r="S11" s="231"/>
      <c r="V11" s="4"/>
    </row>
    <row r="12" spans="1:22" ht="15" customHeight="1" x14ac:dyDescent="0.25">
      <c r="B12" s="250"/>
      <c r="C12" s="250"/>
      <c r="D12" s="17" t="s">
        <v>432</v>
      </c>
      <c r="E12" s="229">
        <f t="shared" ref="E12:E14" si="1">SUM(I12,L12,O12,R12)</f>
        <v>3960</v>
      </c>
      <c r="F12" s="230"/>
      <c r="G12" s="230"/>
      <c r="H12" s="223">
        <v>0.45</v>
      </c>
      <c r="I12" s="230">
        <f>$I$9*H12</f>
        <v>1188</v>
      </c>
      <c r="J12" s="231"/>
      <c r="K12" s="222">
        <v>0.45</v>
      </c>
      <c r="L12" s="232">
        <f>$L$9*K12</f>
        <v>1188</v>
      </c>
      <c r="M12" s="231"/>
      <c r="N12" s="222">
        <v>0.45</v>
      </c>
      <c r="O12" s="232">
        <f>$O$9*N12</f>
        <v>910.80000000000007</v>
      </c>
      <c r="P12" s="231"/>
      <c r="Q12" s="222">
        <v>0.45</v>
      </c>
      <c r="R12" s="232">
        <f>$R$9*Q12</f>
        <v>673.2</v>
      </c>
      <c r="S12" s="231"/>
    </row>
    <row r="13" spans="1:22" ht="15" customHeight="1" x14ac:dyDescent="0.25">
      <c r="B13" s="250"/>
      <c r="C13" s="250"/>
      <c r="D13" s="17" t="s">
        <v>433</v>
      </c>
      <c r="E13" s="229">
        <f t="shared" si="1"/>
        <v>2640</v>
      </c>
      <c r="F13" s="230"/>
      <c r="G13" s="230"/>
      <c r="H13" s="223">
        <v>0.3</v>
      </c>
      <c r="I13" s="230">
        <f>$I$9*H13</f>
        <v>792</v>
      </c>
      <c r="J13" s="231"/>
      <c r="K13" s="222">
        <v>0.3</v>
      </c>
      <c r="L13" s="232">
        <f>$L$9*K13</f>
        <v>792</v>
      </c>
      <c r="M13" s="231"/>
      <c r="N13" s="222">
        <v>0.3</v>
      </c>
      <c r="O13" s="232">
        <f>$O$9*N13</f>
        <v>607.19999999999993</v>
      </c>
      <c r="P13" s="231"/>
      <c r="Q13" s="222">
        <v>0.3</v>
      </c>
      <c r="R13" s="232">
        <f>$R$9*Q13</f>
        <v>448.8</v>
      </c>
      <c r="S13" s="231"/>
    </row>
    <row r="14" spans="1:22" ht="15.75" customHeight="1" thickBot="1" x14ac:dyDescent="0.3">
      <c r="B14" s="250"/>
      <c r="C14" s="250"/>
      <c r="D14" s="17" t="s">
        <v>434</v>
      </c>
      <c r="E14" s="229">
        <f t="shared" si="1"/>
        <v>1320</v>
      </c>
      <c r="F14" s="230"/>
      <c r="G14" s="230"/>
      <c r="H14" s="223">
        <v>0.15</v>
      </c>
      <c r="I14" s="230">
        <f>$I$9*H14</f>
        <v>396</v>
      </c>
      <c r="J14" s="231"/>
      <c r="K14" s="222">
        <v>0.15</v>
      </c>
      <c r="L14" s="232">
        <f>$L$9*K14</f>
        <v>396</v>
      </c>
      <c r="M14" s="231"/>
      <c r="N14" s="222">
        <v>0.15</v>
      </c>
      <c r="O14" s="232">
        <f>$O$9*N14</f>
        <v>303.59999999999997</v>
      </c>
      <c r="P14" s="231"/>
      <c r="Q14" s="222">
        <v>0.15</v>
      </c>
      <c r="R14" s="232">
        <f>$R$9*Q14</f>
        <v>224.4</v>
      </c>
      <c r="S14" s="231"/>
    </row>
    <row r="15" spans="1:22" ht="15.75" thickBot="1" x14ac:dyDescent="0.3">
      <c r="B15" s="137"/>
      <c r="C15" s="137"/>
      <c r="D15" s="233"/>
      <c r="E15" s="234">
        <f>SUM(E11:E14)</f>
        <v>8800</v>
      </c>
      <c r="F15" s="235"/>
      <c r="G15" s="235"/>
      <c r="H15" s="236"/>
      <c r="I15" s="236">
        <f>SUM(I11:I14)</f>
        <v>2640</v>
      </c>
      <c r="J15" s="237"/>
      <c r="K15" s="236"/>
      <c r="L15" s="236">
        <f>SUM(L11:L14)</f>
        <v>2640</v>
      </c>
      <c r="M15" s="237"/>
      <c r="N15" s="236"/>
      <c r="O15" s="236">
        <f>O14+O13+O12+O11</f>
        <v>2024</v>
      </c>
      <c r="P15" s="237"/>
      <c r="Q15" s="236"/>
      <c r="R15" s="236">
        <f>R14+R13+R12+R11</f>
        <v>1496</v>
      </c>
      <c r="S15" s="238"/>
    </row>
    <row r="16" spans="1:22" x14ac:dyDescent="0.25">
      <c r="B16" s="1"/>
      <c r="C16" s="1"/>
      <c r="D16" s="1"/>
      <c r="E16" s="1"/>
      <c r="H16" s="139"/>
    </row>
    <row r="17" spans="1:21" x14ac:dyDescent="0.25">
      <c r="B17" s="1"/>
      <c r="C17" s="1"/>
      <c r="D17" s="1"/>
      <c r="E17" s="1"/>
    </row>
    <row r="18" spans="1:21" x14ac:dyDescent="0.25">
      <c r="A18" s="135" t="s">
        <v>329</v>
      </c>
      <c r="B18" s="135"/>
      <c r="C18" s="135"/>
      <c r="D18" s="135"/>
      <c r="E18" s="135"/>
      <c r="F18" s="135"/>
      <c r="G18" s="135"/>
      <c r="H18" s="135"/>
      <c r="I18" s="135"/>
      <c r="J18" s="135"/>
      <c r="K18" s="135"/>
      <c r="L18" s="135"/>
      <c r="M18" s="135"/>
      <c r="N18" s="135"/>
      <c r="O18" s="135"/>
      <c r="P18" s="135"/>
      <c r="Q18" s="135"/>
      <c r="R18" s="135"/>
      <c r="S18" s="135"/>
    </row>
    <row r="19" spans="1:21" x14ac:dyDescent="0.25">
      <c r="B19" s="26" t="s">
        <v>330</v>
      </c>
      <c r="C19" s="26" t="s">
        <v>331</v>
      </c>
      <c r="D19" s="26" t="s">
        <v>332</v>
      </c>
      <c r="E19" s="26"/>
    </row>
    <row r="20" spans="1:21" x14ac:dyDescent="0.25">
      <c r="A20" t="s">
        <v>333</v>
      </c>
      <c r="B20" s="133">
        <v>10</v>
      </c>
      <c r="C20" s="140">
        <v>800</v>
      </c>
      <c r="D20" s="141">
        <f>B20*C20</f>
        <v>8000</v>
      </c>
      <c r="E20" s="136"/>
      <c r="F20" s="4" t="s">
        <v>362</v>
      </c>
    </row>
    <row r="21" spans="1:21" ht="15.75" thickBot="1" x14ac:dyDescent="0.3">
      <c r="A21" t="s">
        <v>334</v>
      </c>
      <c r="B21" s="133">
        <v>8</v>
      </c>
      <c r="C21" s="140">
        <v>1200</v>
      </c>
      <c r="D21" s="141">
        <f t="shared" ref="D21:D29" si="2">B21*C21</f>
        <v>9600</v>
      </c>
      <c r="E21" s="136"/>
      <c r="F21" t="s">
        <v>363</v>
      </c>
      <c r="G21">
        <v>850</v>
      </c>
    </row>
    <row r="22" spans="1:21" x14ac:dyDescent="0.25">
      <c r="A22" t="s">
        <v>335</v>
      </c>
      <c r="B22" s="133">
        <v>4</v>
      </c>
      <c r="C22" s="140">
        <v>350</v>
      </c>
      <c r="D22" s="141">
        <f t="shared" si="2"/>
        <v>1400</v>
      </c>
      <c r="E22" s="136"/>
      <c r="F22" s="182">
        <v>1</v>
      </c>
      <c r="G22" s="142">
        <f t="shared" ref="G22:G33" si="3">$G$21*F22</f>
        <v>850</v>
      </c>
      <c r="I22" s="182">
        <v>5.25</v>
      </c>
      <c r="J22" s="142">
        <f t="shared" ref="J22:J33" si="4">$G$21*I22</f>
        <v>4462.5</v>
      </c>
      <c r="L22" s="182">
        <v>8.25</v>
      </c>
      <c r="M22" s="142">
        <f t="shared" ref="M22:M33" si="5">$G$21*L22</f>
        <v>7012.5</v>
      </c>
      <c r="O22" s="182">
        <v>11.25</v>
      </c>
      <c r="P22" s="142">
        <f t="shared" ref="P22:P33" si="6">$G$21*O22</f>
        <v>9562.5</v>
      </c>
      <c r="R22" s="182">
        <v>14.25</v>
      </c>
      <c r="S22" s="142">
        <f t="shared" ref="S22:S33" si="7">$G$21*R22</f>
        <v>12112.5</v>
      </c>
    </row>
    <row r="23" spans="1:21" x14ac:dyDescent="0.25">
      <c r="A23" t="s">
        <v>336</v>
      </c>
      <c r="B23" s="133">
        <v>2</v>
      </c>
      <c r="C23" s="140">
        <v>800</v>
      </c>
      <c r="D23" s="141">
        <f t="shared" si="2"/>
        <v>1600</v>
      </c>
      <c r="E23" s="136"/>
      <c r="F23" s="183">
        <v>1.5</v>
      </c>
      <c r="G23" s="143">
        <f t="shared" si="3"/>
        <v>1275</v>
      </c>
      <c r="I23" s="183">
        <v>5.5</v>
      </c>
      <c r="J23" s="143">
        <f t="shared" si="4"/>
        <v>4675</v>
      </c>
      <c r="L23" s="183">
        <v>8.5</v>
      </c>
      <c r="M23" s="143">
        <f t="shared" si="5"/>
        <v>7225</v>
      </c>
      <c r="O23" s="183">
        <v>11.5</v>
      </c>
      <c r="P23" s="143">
        <f t="shared" si="6"/>
        <v>9775</v>
      </c>
      <c r="R23" s="183">
        <v>14.5</v>
      </c>
      <c r="S23" s="143">
        <f t="shared" si="7"/>
        <v>12325</v>
      </c>
    </row>
    <row r="24" spans="1:21" x14ac:dyDescent="0.25">
      <c r="A24" t="s">
        <v>337</v>
      </c>
      <c r="B24" s="133">
        <v>2</v>
      </c>
      <c r="C24" s="140">
        <v>1200</v>
      </c>
      <c r="D24" s="141">
        <f t="shared" si="2"/>
        <v>2400</v>
      </c>
      <c r="E24" s="136"/>
      <c r="F24" s="184">
        <v>2</v>
      </c>
      <c r="G24" s="144">
        <f t="shared" si="3"/>
        <v>1700</v>
      </c>
      <c r="I24" s="184">
        <v>5.75</v>
      </c>
      <c r="J24" s="144">
        <f t="shared" si="4"/>
        <v>4887.5</v>
      </c>
      <c r="L24" s="184">
        <v>8.75</v>
      </c>
      <c r="M24" s="144">
        <f t="shared" si="5"/>
        <v>7437.5</v>
      </c>
      <c r="O24" s="184">
        <v>11.75</v>
      </c>
      <c r="P24" s="144">
        <f t="shared" si="6"/>
        <v>9987.5</v>
      </c>
      <c r="R24" s="184">
        <v>14.75</v>
      </c>
      <c r="S24" s="144">
        <f t="shared" si="7"/>
        <v>12537.5</v>
      </c>
      <c r="T24" s="145"/>
      <c r="U24" s="17"/>
    </row>
    <row r="25" spans="1:21" x14ac:dyDescent="0.25">
      <c r="A25" s="146" t="s">
        <v>338</v>
      </c>
      <c r="B25" s="133">
        <v>0</v>
      </c>
      <c r="C25" s="140">
        <v>0</v>
      </c>
      <c r="D25" s="141">
        <f t="shared" si="2"/>
        <v>0</v>
      </c>
      <c r="E25" s="136"/>
      <c r="F25" s="183">
        <v>2.5</v>
      </c>
      <c r="G25" s="143">
        <f t="shared" si="3"/>
        <v>2125</v>
      </c>
      <c r="I25" s="183">
        <v>6</v>
      </c>
      <c r="J25" s="143">
        <f t="shared" si="4"/>
        <v>5100</v>
      </c>
      <c r="L25" s="183">
        <v>9</v>
      </c>
      <c r="M25" s="143">
        <f t="shared" si="5"/>
        <v>7650</v>
      </c>
      <c r="O25" s="183">
        <v>12</v>
      </c>
      <c r="P25" s="143">
        <f t="shared" si="6"/>
        <v>10200</v>
      </c>
      <c r="R25" s="183">
        <v>15</v>
      </c>
      <c r="S25" s="143">
        <f t="shared" si="7"/>
        <v>12750</v>
      </c>
      <c r="T25" s="145"/>
      <c r="U25" s="17"/>
    </row>
    <row r="26" spans="1:21" x14ac:dyDescent="0.25">
      <c r="A26" s="146" t="s">
        <v>339</v>
      </c>
      <c r="B26" s="133">
        <v>0</v>
      </c>
      <c r="C26" s="140">
        <v>0</v>
      </c>
      <c r="D26" s="141">
        <f t="shared" si="2"/>
        <v>0</v>
      </c>
      <c r="E26" s="136"/>
      <c r="F26" s="184">
        <v>3</v>
      </c>
      <c r="G26" s="144">
        <f t="shared" si="3"/>
        <v>2550</v>
      </c>
      <c r="I26" s="184">
        <v>6.25</v>
      </c>
      <c r="J26" s="144">
        <f t="shared" si="4"/>
        <v>5312.5</v>
      </c>
      <c r="L26" s="184">
        <v>9.25</v>
      </c>
      <c r="M26" s="144">
        <f t="shared" si="5"/>
        <v>7862.5</v>
      </c>
      <c r="O26" s="184">
        <v>12.25</v>
      </c>
      <c r="P26" s="144">
        <f t="shared" si="6"/>
        <v>10412.5</v>
      </c>
      <c r="R26" s="184">
        <v>15.5</v>
      </c>
      <c r="S26" s="144">
        <f t="shared" si="7"/>
        <v>13175</v>
      </c>
    </row>
    <row r="27" spans="1:21" x14ac:dyDescent="0.25">
      <c r="A27" s="146" t="s">
        <v>340</v>
      </c>
      <c r="B27" s="133">
        <v>0</v>
      </c>
      <c r="C27" s="140">
        <v>0</v>
      </c>
      <c r="D27" s="141">
        <f t="shared" si="2"/>
        <v>0</v>
      </c>
      <c r="E27" s="136"/>
      <c r="F27" s="183">
        <v>3.25</v>
      </c>
      <c r="G27" s="143">
        <f t="shared" si="3"/>
        <v>2762.5</v>
      </c>
      <c r="I27" s="183">
        <v>6.5</v>
      </c>
      <c r="J27" s="143">
        <f t="shared" si="4"/>
        <v>5525</v>
      </c>
      <c r="L27" s="183">
        <v>9.5</v>
      </c>
      <c r="M27" s="143">
        <f t="shared" si="5"/>
        <v>8075</v>
      </c>
      <c r="O27" s="183">
        <v>12.5</v>
      </c>
      <c r="P27" s="143">
        <f t="shared" si="6"/>
        <v>10625</v>
      </c>
      <c r="R27" s="183">
        <v>16</v>
      </c>
      <c r="S27" s="143">
        <f t="shared" si="7"/>
        <v>13600</v>
      </c>
    </row>
    <row r="28" spans="1:21" x14ac:dyDescent="0.25">
      <c r="A28" s="146" t="s">
        <v>341</v>
      </c>
      <c r="B28" s="133">
        <v>0</v>
      </c>
      <c r="C28" s="140">
        <v>0</v>
      </c>
      <c r="D28" s="141">
        <f t="shared" si="2"/>
        <v>0</v>
      </c>
      <c r="F28" s="184">
        <v>3.75</v>
      </c>
      <c r="G28" s="144">
        <f t="shared" si="3"/>
        <v>3187.5</v>
      </c>
      <c r="I28" s="184">
        <v>6.75</v>
      </c>
      <c r="J28" s="144">
        <f t="shared" si="4"/>
        <v>5737.5</v>
      </c>
      <c r="L28" s="184">
        <v>9.75</v>
      </c>
      <c r="M28" s="144">
        <f t="shared" si="5"/>
        <v>8287.5</v>
      </c>
      <c r="O28" s="184">
        <v>12.75</v>
      </c>
      <c r="P28" s="144">
        <f t="shared" si="6"/>
        <v>10837.5</v>
      </c>
      <c r="R28" s="184">
        <v>16.5</v>
      </c>
      <c r="S28" s="144">
        <f t="shared" si="7"/>
        <v>14025</v>
      </c>
    </row>
    <row r="29" spans="1:21" x14ac:dyDescent="0.25">
      <c r="A29" s="146" t="s">
        <v>342</v>
      </c>
      <c r="B29" s="133">
        <v>0</v>
      </c>
      <c r="C29" s="140">
        <v>0</v>
      </c>
      <c r="D29" s="141">
        <f t="shared" si="2"/>
        <v>0</v>
      </c>
      <c r="F29" s="183">
        <v>4</v>
      </c>
      <c r="G29" s="143">
        <f t="shared" si="3"/>
        <v>3400</v>
      </c>
      <c r="I29" s="183">
        <v>7</v>
      </c>
      <c r="J29" s="143">
        <f t="shared" si="4"/>
        <v>5950</v>
      </c>
      <c r="L29" s="183">
        <v>10</v>
      </c>
      <c r="M29" s="143">
        <f t="shared" si="5"/>
        <v>8500</v>
      </c>
      <c r="O29" s="183">
        <v>13</v>
      </c>
      <c r="P29" s="143">
        <f t="shared" si="6"/>
        <v>11050</v>
      </c>
      <c r="R29" s="183">
        <v>17</v>
      </c>
      <c r="S29" s="143">
        <f t="shared" si="7"/>
        <v>14450</v>
      </c>
    </row>
    <row r="30" spans="1:21" ht="15.75" thickBot="1" x14ac:dyDescent="0.3">
      <c r="F30" s="184">
        <v>4.25</v>
      </c>
      <c r="G30" s="144">
        <f t="shared" si="3"/>
        <v>3612.5</v>
      </c>
      <c r="I30" s="184">
        <v>7.25</v>
      </c>
      <c r="J30" s="144">
        <f t="shared" si="4"/>
        <v>6162.5</v>
      </c>
      <c r="L30" s="184">
        <v>10.25</v>
      </c>
      <c r="M30" s="144">
        <f t="shared" si="5"/>
        <v>8712.5</v>
      </c>
      <c r="O30" s="184">
        <v>13.25</v>
      </c>
      <c r="P30" s="144">
        <f t="shared" si="6"/>
        <v>11262.5</v>
      </c>
      <c r="R30" s="184">
        <v>17.5</v>
      </c>
      <c r="S30" s="144">
        <f t="shared" si="7"/>
        <v>14875</v>
      </c>
    </row>
    <row r="31" spans="1:21" ht="15.75" thickBot="1" x14ac:dyDescent="0.3">
      <c r="A31" s="147"/>
      <c r="B31" s="148"/>
      <c r="C31" s="148"/>
      <c r="D31" s="149">
        <f>SUM(D20:D30)</f>
        <v>23000</v>
      </c>
      <c r="F31" s="183">
        <v>4.5</v>
      </c>
      <c r="G31" s="143">
        <f t="shared" si="3"/>
        <v>3825</v>
      </c>
      <c r="I31" s="183">
        <v>7.5</v>
      </c>
      <c r="J31" s="143">
        <f t="shared" si="4"/>
        <v>6375</v>
      </c>
      <c r="L31" s="183">
        <v>10.5</v>
      </c>
      <c r="M31" s="143">
        <f t="shared" si="5"/>
        <v>8925</v>
      </c>
      <c r="O31" s="183">
        <v>13.5</v>
      </c>
      <c r="P31" s="143">
        <f t="shared" si="6"/>
        <v>11475</v>
      </c>
      <c r="R31" s="183">
        <v>18</v>
      </c>
      <c r="S31" s="143">
        <f t="shared" si="7"/>
        <v>15300</v>
      </c>
    </row>
    <row r="32" spans="1:21" x14ac:dyDescent="0.25">
      <c r="F32" s="184">
        <v>4.75</v>
      </c>
      <c r="G32" s="144">
        <f t="shared" si="3"/>
        <v>4037.5</v>
      </c>
      <c r="I32" s="184">
        <v>7.75</v>
      </c>
      <c r="J32" s="144">
        <f t="shared" si="4"/>
        <v>6587.5</v>
      </c>
      <c r="L32" s="184">
        <v>10.75</v>
      </c>
      <c r="M32" s="144">
        <f t="shared" si="5"/>
        <v>9137.5</v>
      </c>
      <c r="O32" s="184">
        <v>13.75</v>
      </c>
      <c r="P32" s="144">
        <f t="shared" si="6"/>
        <v>11687.5</v>
      </c>
      <c r="R32" s="184">
        <v>18.5</v>
      </c>
      <c r="S32" s="144">
        <f t="shared" si="7"/>
        <v>15725</v>
      </c>
    </row>
    <row r="33" spans="1:24" ht="15.75" thickBot="1" x14ac:dyDescent="0.3">
      <c r="F33" s="185">
        <v>5</v>
      </c>
      <c r="G33" s="150">
        <f t="shared" si="3"/>
        <v>4250</v>
      </c>
      <c r="I33" s="185">
        <v>8</v>
      </c>
      <c r="J33" s="150">
        <f t="shared" si="4"/>
        <v>6800</v>
      </c>
      <c r="L33" s="185">
        <v>11</v>
      </c>
      <c r="M33" s="150">
        <f t="shared" si="5"/>
        <v>9350</v>
      </c>
      <c r="O33" s="185">
        <v>14</v>
      </c>
      <c r="P33" s="150">
        <f t="shared" si="6"/>
        <v>11900</v>
      </c>
      <c r="R33" s="185">
        <v>19</v>
      </c>
      <c r="S33" s="150">
        <f t="shared" si="7"/>
        <v>16150</v>
      </c>
    </row>
    <row r="34" spans="1:24" x14ac:dyDescent="0.25">
      <c r="A34" s="135" t="s">
        <v>343</v>
      </c>
      <c r="B34" s="135"/>
      <c r="C34" s="135"/>
      <c r="D34" s="135"/>
      <c r="E34" s="135"/>
      <c r="F34" s="135"/>
      <c r="G34" s="135"/>
      <c r="H34" s="135"/>
      <c r="I34" s="135"/>
      <c r="J34" s="135"/>
      <c r="K34" s="135"/>
      <c r="L34" s="135"/>
      <c r="M34" s="135"/>
      <c r="N34" s="135"/>
      <c r="O34" s="135"/>
      <c r="P34" s="135"/>
      <c r="Q34" s="135"/>
      <c r="R34" s="135"/>
      <c r="S34" s="135"/>
    </row>
    <row r="35" spans="1:24" ht="16.899999999999999" customHeight="1" thickBot="1" x14ac:dyDescent="0.3">
      <c r="A35" s="151" t="s">
        <v>344</v>
      </c>
      <c r="B35" s="152" t="s">
        <v>345</v>
      </c>
      <c r="C35" s="152" t="s">
        <v>346</v>
      </c>
      <c r="D35" s="152" t="s">
        <v>347</v>
      </c>
      <c r="E35" s="26" t="s">
        <v>348</v>
      </c>
      <c r="F35" s="152" t="s">
        <v>146</v>
      </c>
      <c r="G35" s="152"/>
      <c r="H35" s="153" t="s">
        <v>349</v>
      </c>
      <c r="I35" s="153"/>
      <c r="J35" s="154" t="s">
        <v>146</v>
      </c>
      <c r="M35" s="154"/>
      <c r="N35" s="4" t="s">
        <v>350</v>
      </c>
    </row>
    <row r="36" spans="1:24" x14ac:dyDescent="0.25">
      <c r="A36" s="155" t="s">
        <v>351</v>
      </c>
      <c r="B36" s="156">
        <v>0</v>
      </c>
      <c r="C36" s="156">
        <f>7.5*6</f>
        <v>45</v>
      </c>
      <c r="D36" s="156">
        <f>7.5*2</f>
        <v>15</v>
      </c>
      <c r="E36" s="156">
        <v>0</v>
      </c>
      <c r="F36" s="157">
        <f>SUM(B36:E36)</f>
        <v>60</v>
      </c>
      <c r="G36" s="157"/>
      <c r="H36" s="130" t="s">
        <v>352</v>
      </c>
      <c r="I36" s="158"/>
      <c r="J36" s="159">
        <f>750*2</f>
        <v>1500</v>
      </c>
      <c r="N36" s="110"/>
      <c r="O36" s="160" t="s">
        <v>353</v>
      </c>
      <c r="P36" s="160" t="s">
        <v>354</v>
      </c>
      <c r="Q36" s="160"/>
      <c r="R36" s="160" t="s">
        <v>355</v>
      </c>
      <c r="S36" s="161"/>
      <c r="U36" s="162"/>
      <c r="V36" s="91"/>
      <c r="W36" s="162"/>
      <c r="X36" s="91"/>
    </row>
    <row r="37" spans="1:24" x14ac:dyDescent="0.25">
      <c r="A37" s="163" t="s">
        <v>333</v>
      </c>
      <c r="B37" s="164">
        <f>7.5*4</f>
        <v>30</v>
      </c>
      <c r="C37" s="164">
        <f>7.5*2</f>
        <v>15</v>
      </c>
      <c r="D37" s="164">
        <f>7.5*1</f>
        <v>7.5</v>
      </c>
      <c r="E37" s="164">
        <v>0</v>
      </c>
      <c r="F37" s="165">
        <f t="shared" ref="F37:F43" si="8">SUM(B37:E37)</f>
        <v>52.5</v>
      </c>
      <c r="G37" s="165"/>
      <c r="H37" s="125" t="s">
        <v>356</v>
      </c>
      <c r="J37" s="166">
        <v>2000</v>
      </c>
      <c r="N37" s="107"/>
      <c r="O37" s="167" t="s">
        <v>345</v>
      </c>
      <c r="P37" s="145">
        <v>80</v>
      </c>
      <c r="Q37" s="17" t="s">
        <v>357</v>
      </c>
      <c r="R37" s="89">
        <f>P37*7.5</f>
        <v>600</v>
      </c>
      <c r="S37" s="108" t="s">
        <v>358</v>
      </c>
      <c r="U37" s="162"/>
      <c r="V37" s="91"/>
      <c r="W37" s="162"/>
      <c r="X37" s="91"/>
    </row>
    <row r="38" spans="1:24" x14ac:dyDescent="0.25">
      <c r="A38" s="163" t="s">
        <v>334</v>
      </c>
      <c r="B38" s="164">
        <v>0</v>
      </c>
      <c r="C38" s="164">
        <v>0</v>
      </c>
      <c r="D38" s="164">
        <v>0</v>
      </c>
      <c r="E38" s="164">
        <f>7.5*4</f>
        <v>30</v>
      </c>
      <c r="F38" s="165">
        <f t="shared" si="8"/>
        <v>30</v>
      </c>
      <c r="G38" s="165"/>
      <c r="H38" s="125" t="s">
        <v>359</v>
      </c>
      <c r="J38" s="168">
        <v>200</v>
      </c>
      <c r="N38" s="107"/>
      <c r="O38" s="15" t="s">
        <v>346</v>
      </c>
      <c r="P38" s="145">
        <v>120</v>
      </c>
      <c r="Q38" s="17" t="s">
        <v>357</v>
      </c>
      <c r="R38" s="89">
        <f t="shared" ref="R38:R40" si="9">P38*7.5</f>
        <v>900</v>
      </c>
      <c r="S38" s="108" t="s">
        <v>358</v>
      </c>
      <c r="U38" s="162"/>
      <c r="V38" s="91"/>
      <c r="W38" s="162"/>
      <c r="X38" s="91"/>
    </row>
    <row r="39" spans="1:24" x14ac:dyDescent="0.25">
      <c r="A39" s="163" t="s">
        <v>360</v>
      </c>
      <c r="B39" s="164">
        <v>0</v>
      </c>
      <c r="C39" s="164">
        <f>7.5*2</f>
        <v>15</v>
      </c>
      <c r="D39" s="164">
        <f>7.5*2</f>
        <v>15</v>
      </c>
      <c r="E39" s="164">
        <v>0</v>
      </c>
      <c r="F39" s="165">
        <f t="shared" si="8"/>
        <v>30</v>
      </c>
      <c r="G39" s="165"/>
      <c r="J39" s="169"/>
      <c r="N39" s="107"/>
      <c r="O39" s="15" t="s">
        <v>347</v>
      </c>
      <c r="P39" s="145">
        <v>200</v>
      </c>
      <c r="Q39" s="17" t="s">
        <v>357</v>
      </c>
      <c r="R39" s="89">
        <f t="shared" si="9"/>
        <v>1500</v>
      </c>
      <c r="S39" s="108" t="s">
        <v>358</v>
      </c>
      <c r="V39" s="91"/>
      <c r="W39" s="162"/>
      <c r="X39" s="91"/>
    </row>
    <row r="40" spans="1:24" x14ac:dyDescent="0.25">
      <c r="A40" s="163" t="s">
        <v>335</v>
      </c>
      <c r="B40" s="164">
        <v>0</v>
      </c>
      <c r="C40" s="164">
        <v>0</v>
      </c>
      <c r="D40" s="164">
        <f>7.5*2</f>
        <v>15</v>
      </c>
      <c r="E40" s="164">
        <v>0</v>
      </c>
      <c r="F40" s="165">
        <f t="shared" si="8"/>
        <v>15</v>
      </c>
      <c r="G40" s="165"/>
      <c r="J40" s="170"/>
      <c r="N40" s="107"/>
      <c r="O40" s="15" t="s">
        <v>348</v>
      </c>
      <c r="P40" s="145">
        <v>150</v>
      </c>
      <c r="Q40" s="17" t="s">
        <v>357</v>
      </c>
      <c r="R40" s="89">
        <f t="shared" si="9"/>
        <v>1125</v>
      </c>
      <c r="S40" s="108" t="s">
        <v>358</v>
      </c>
      <c r="V40" s="91"/>
      <c r="W40" s="162"/>
      <c r="X40" s="91"/>
    </row>
    <row r="41" spans="1:24" x14ac:dyDescent="0.25">
      <c r="A41" s="163" t="s">
        <v>336</v>
      </c>
      <c r="B41" s="164">
        <v>0</v>
      </c>
      <c r="C41" s="164">
        <v>0</v>
      </c>
      <c r="D41" s="164">
        <f>7.5*1</f>
        <v>7.5</v>
      </c>
      <c r="E41" s="164">
        <v>0</v>
      </c>
      <c r="F41" s="165">
        <f t="shared" si="8"/>
        <v>7.5</v>
      </c>
      <c r="G41" s="165"/>
      <c r="J41" s="171"/>
      <c r="N41" s="107"/>
      <c r="S41" s="108"/>
    </row>
    <row r="42" spans="1:24" ht="15.75" thickBot="1" x14ac:dyDescent="0.3">
      <c r="A42" s="163" t="s">
        <v>337</v>
      </c>
      <c r="B42" s="164">
        <v>0</v>
      </c>
      <c r="C42" s="164">
        <v>0</v>
      </c>
      <c r="D42" s="164">
        <f>7.5*1</f>
        <v>7.5</v>
      </c>
      <c r="E42" s="164">
        <v>0</v>
      </c>
      <c r="F42" s="165">
        <f t="shared" si="8"/>
        <v>7.5</v>
      </c>
      <c r="G42" s="165"/>
      <c r="J42" s="169"/>
      <c r="N42" s="109"/>
      <c r="O42" s="8"/>
      <c r="P42" s="8"/>
      <c r="Q42" s="8"/>
      <c r="R42" s="8"/>
      <c r="S42" s="111"/>
    </row>
    <row r="43" spans="1:24" x14ac:dyDescent="0.25">
      <c r="A43" s="163" t="s">
        <v>338</v>
      </c>
      <c r="B43" s="164">
        <v>0</v>
      </c>
      <c r="C43" s="164">
        <v>0</v>
      </c>
      <c r="D43" s="164">
        <v>0</v>
      </c>
      <c r="E43" s="164">
        <v>0</v>
      </c>
      <c r="F43" s="165">
        <f t="shared" si="8"/>
        <v>0</v>
      </c>
      <c r="G43" s="165"/>
      <c r="J43" s="169"/>
    </row>
    <row r="44" spans="1:24" ht="13.9" customHeight="1" x14ac:dyDescent="0.25">
      <c r="A44" s="163" t="s">
        <v>339</v>
      </c>
      <c r="B44" s="165"/>
      <c r="C44" s="165"/>
      <c r="D44" s="165"/>
      <c r="E44" s="165"/>
      <c r="F44" s="165"/>
      <c r="G44" s="165"/>
      <c r="J44" s="169"/>
    </row>
    <row r="45" spans="1:24" ht="13.9" customHeight="1" x14ac:dyDescent="0.25">
      <c r="A45" s="172"/>
      <c r="B45" s="173">
        <f>SUM(B36:B44)</f>
        <v>30</v>
      </c>
      <c r="C45" s="173">
        <f t="shared" ref="C45:E45" si="10">SUM(C36:C44)</f>
        <v>75</v>
      </c>
      <c r="D45" s="173">
        <f t="shared" si="10"/>
        <v>67.5</v>
      </c>
      <c r="E45" s="173">
        <f t="shared" si="10"/>
        <v>30</v>
      </c>
      <c r="F45" s="173">
        <f>SUM(B45:E45)</f>
        <v>202.5</v>
      </c>
      <c r="G45" s="173"/>
      <c r="J45" s="169"/>
    </row>
    <row r="46" spans="1:24" x14ac:dyDescent="0.25">
      <c r="A46" s="174"/>
      <c r="B46" s="175">
        <f>B45*$P$37</f>
        <v>2400</v>
      </c>
      <c r="C46" s="175">
        <f>C45*$P$38</f>
        <v>9000</v>
      </c>
      <c r="D46" s="175">
        <f>D45*$P$39</f>
        <v>13500</v>
      </c>
      <c r="E46" s="175">
        <f>E45*$P$40</f>
        <v>4500</v>
      </c>
      <c r="F46" s="175">
        <f>SUM(B46:E46)</f>
        <v>29400</v>
      </c>
      <c r="G46" s="175"/>
      <c r="H46" s="2"/>
      <c r="I46" s="2"/>
      <c r="J46" s="176">
        <f>SUM(J36:J44)</f>
        <v>3700</v>
      </c>
    </row>
    <row r="47" spans="1:24" ht="15.75" thickBot="1" x14ac:dyDescent="0.3">
      <c r="A47" s="177"/>
      <c r="B47" s="178"/>
      <c r="C47" s="178"/>
      <c r="D47" s="178"/>
      <c r="E47" s="178"/>
      <c r="F47" s="178"/>
      <c r="G47" s="178"/>
      <c r="I47" s="178"/>
    </row>
    <row r="48" spans="1:24" ht="15.75" thickBot="1" x14ac:dyDescent="0.3">
      <c r="A48" s="147"/>
      <c r="B48" s="148"/>
      <c r="C48" s="148"/>
      <c r="D48" s="148"/>
      <c r="E48" s="179" t="s">
        <v>361</v>
      </c>
      <c r="F48" s="180">
        <f>SUM(F46,J46)</f>
        <v>33100</v>
      </c>
      <c r="G48" s="181"/>
    </row>
  </sheetData>
  <mergeCells count="1">
    <mergeCell ref="B11:C14"/>
  </mergeCells>
  <pageMargins left="0.7" right="0.7" top="0.75" bottom="0.75" header="0.3" footer="0.3"/>
  <pageSetup paperSize="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1:X219"/>
  <sheetViews>
    <sheetView tabSelected="1" view="pageBreakPreview" topLeftCell="A127" zoomScaleNormal="85" zoomScaleSheetLayoutView="100" workbookViewId="0">
      <selection activeCell="O42" sqref="O42"/>
    </sheetView>
  </sheetViews>
  <sheetFormatPr defaultRowHeight="15" outlineLevelRow="1" x14ac:dyDescent="0.25"/>
  <cols>
    <col min="1" max="1" width="4.7109375" customWidth="1"/>
    <col min="2" max="8" width="11.28515625" customWidth="1"/>
    <col min="9" max="9" width="4.7109375" customWidth="1"/>
    <col min="11" max="11" width="11" customWidth="1"/>
    <col min="12" max="17" width="13.7109375" customWidth="1"/>
    <col min="18" max="18" width="15" customWidth="1"/>
    <col min="19" max="19" width="88.140625" customWidth="1"/>
    <col min="20" max="20" width="21.5703125" customWidth="1"/>
  </cols>
  <sheetData>
    <row r="1" spans="1:24" ht="15" customHeight="1" x14ac:dyDescent="0.25">
      <c r="A1" s="58" t="s">
        <v>216</v>
      </c>
      <c r="B1" s="252" t="str">
        <f>IF('01-Project Info'!B11&lt;&gt;"",'01-Project Info'!B11,"")</f>
        <v>Peter Pattison</v>
      </c>
      <c r="C1" s="252" t="str">
        <f>IF('01-Project Info'!C3&lt;&gt;"",'01-Project Info'!C3,"")</f>
        <v/>
      </c>
      <c r="G1" s="17" t="s">
        <v>191</v>
      </c>
      <c r="H1" s="252" t="str">
        <f>IF('01-Project Info'!B3&lt;&gt;0, '01-Project Info'!B3, "")</f>
        <v>207000Z</v>
      </c>
      <c r="I1" s="252"/>
    </row>
    <row r="2" spans="1:24" ht="15" customHeight="1" x14ac:dyDescent="0.25">
      <c r="B2" t="str">
        <f>IF('01-Project Info'!B12&lt;&gt;"",'01-Project Info'!B12,"")</f>
        <v>Pattison's Patisserie Pty Ltd</v>
      </c>
      <c r="D2" s="20"/>
      <c r="E2" s="20"/>
      <c r="G2" s="17" t="s">
        <v>63</v>
      </c>
      <c r="H2" s="256">
        <f ca="1">TODAY()</f>
        <v>45204</v>
      </c>
      <c r="I2" s="256"/>
      <c r="K2" s="252"/>
      <c r="L2" s="252"/>
      <c r="M2" s="20"/>
      <c r="N2" s="20"/>
      <c r="O2" s="27"/>
    </row>
    <row r="3" spans="1:24" ht="15" customHeight="1" x14ac:dyDescent="0.25">
      <c r="B3" s="17" t="str">
        <f>IF('01-Project Info'!B13&lt;&gt;0, '01-Project Info'!B13, "")</f>
        <v/>
      </c>
      <c r="C3" s="17"/>
      <c r="D3" s="19"/>
      <c r="E3" s="19"/>
      <c r="G3" s="17" t="s">
        <v>192</v>
      </c>
      <c r="H3" s="17">
        <v>1</v>
      </c>
      <c r="I3" s="17"/>
      <c r="L3" s="19"/>
      <c r="M3" s="19"/>
      <c r="N3" s="19"/>
      <c r="O3" s="27"/>
      <c r="P3" s="1"/>
    </row>
    <row r="4" spans="1:24" ht="15" customHeight="1" x14ac:dyDescent="0.25">
      <c r="C4" s="19"/>
      <c r="D4" s="19"/>
      <c r="E4" s="19"/>
      <c r="F4" s="199"/>
      <c r="G4" s="27"/>
      <c r="H4" s="1"/>
      <c r="L4" s="19"/>
      <c r="M4" s="19"/>
      <c r="N4" s="19"/>
      <c r="O4" s="19"/>
      <c r="P4" s="27"/>
    </row>
    <row r="5" spans="1:24" ht="15" customHeight="1" x14ac:dyDescent="0.25">
      <c r="A5" s="17" t="str">
        <f>CONCATENATE("Dear ", IF(B1&lt;&gt;"", IFERROR(LEFT(B1,FIND(" ",B1)-1),B1),""), ",")</f>
        <v>Dear Peter,</v>
      </c>
      <c r="C5" s="19"/>
      <c r="D5" s="19"/>
      <c r="E5" s="19"/>
      <c r="F5" s="19"/>
      <c r="G5" s="19"/>
      <c r="H5" s="19"/>
      <c r="I5" s="19"/>
      <c r="L5" s="19"/>
      <c r="M5" s="19"/>
      <c r="N5" s="19"/>
      <c r="O5" s="19"/>
      <c r="P5" s="19"/>
    </row>
    <row r="6" spans="1:24" ht="15" customHeight="1" x14ac:dyDescent="0.25">
      <c r="A6" s="257" t="str">
        <f>"RE:" &amp;" " &amp; '01-Project Info'!B1</f>
        <v>RE: Unit 25, 14 Yatala Road, Mount Kuring-Gai</v>
      </c>
      <c r="B6" s="257"/>
      <c r="C6" s="257"/>
      <c r="D6" s="257"/>
      <c r="E6" s="257"/>
      <c r="F6" s="257"/>
      <c r="G6" s="257"/>
      <c r="H6" s="257"/>
      <c r="I6" s="257"/>
      <c r="K6" s="26"/>
      <c r="L6" s="4"/>
      <c r="M6" s="4"/>
      <c r="N6" s="4"/>
      <c r="O6" s="4"/>
      <c r="P6" s="4"/>
    </row>
    <row r="7" spans="1:24" ht="15" customHeight="1" x14ac:dyDescent="0.25">
      <c r="B7" s="18"/>
      <c r="C7" s="18"/>
      <c r="D7" s="18"/>
      <c r="E7" s="18"/>
      <c r="F7" s="18"/>
      <c r="G7" s="18"/>
      <c r="H7" s="18"/>
      <c r="I7" s="18"/>
      <c r="K7" s="18"/>
      <c r="L7" s="18"/>
      <c r="M7" s="18"/>
      <c r="N7" s="18"/>
      <c r="O7" s="18"/>
      <c r="P7" s="18"/>
    </row>
    <row r="8" spans="1:24" ht="15" customHeight="1" x14ac:dyDescent="0.25">
      <c r="A8" s="249" t="str">
        <f>"Thank you for giving us the opportunity to submit this fee proposal for our " &amp; '01-Project Info'!$B$6 &amp; IF('01-Project Info'!$B$7&lt;&gt;"",", "&amp;'01-Project Info'!B7,"") &amp; IF('01-Project Info'!$B$8&lt;&gt;"",", "&amp;'01-Project Info'!B$8,"") &amp; IF('01-Project Info'!$B$9&lt;&gt;"",", "&amp;'01-Project Info'!B$9,"") &amp; " for the above project."</f>
        <v>Thank you for giving us the opportunity to submit this fee proposal for our Mechanical Service, Kitchen Ventilation for the above project.</v>
      </c>
      <c r="B8" s="249"/>
      <c r="C8" s="249"/>
      <c r="D8" s="249"/>
      <c r="E8" s="249"/>
      <c r="F8" s="249"/>
      <c r="G8" s="249"/>
      <c r="H8" s="249"/>
      <c r="I8" s="249"/>
    </row>
    <row r="9" spans="1:24" ht="15" customHeight="1" x14ac:dyDescent="0.25">
      <c r="A9" s="249"/>
      <c r="B9" s="249"/>
      <c r="C9" s="249"/>
      <c r="D9" s="249"/>
      <c r="E9" s="249"/>
      <c r="F9" s="249"/>
      <c r="G9" s="249"/>
      <c r="H9" s="249"/>
      <c r="I9" s="249"/>
      <c r="J9" s="13"/>
      <c r="K9" s="13"/>
      <c r="L9" s="13"/>
      <c r="M9" s="13"/>
      <c r="N9" s="13"/>
      <c r="O9" s="13"/>
      <c r="P9" s="13"/>
      <c r="Q9" s="254"/>
      <c r="R9" s="254"/>
      <c r="S9" s="254"/>
      <c r="T9" s="254"/>
      <c r="U9" s="254"/>
      <c r="V9" s="254"/>
      <c r="W9" s="254"/>
      <c r="X9" s="254"/>
    </row>
    <row r="10" spans="1:24" ht="15" customHeight="1" x14ac:dyDescent="0.25"/>
    <row r="11" spans="1:24" ht="15" customHeight="1" x14ac:dyDescent="0.25">
      <c r="A11" s="249" t="s">
        <v>292</v>
      </c>
      <c r="B11" s="249"/>
      <c r="C11" s="249"/>
      <c r="D11" s="249"/>
      <c r="E11" s="249"/>
      <c r="F11" s="249"/>
      <c r="G11" s="249"/>
      <c r="H11" s="249"/>
      <c r="I11" s="249"/>
      <c r="M11" s="255"/>
      <c r="N11" s="255"/>
      <c r="O11" s="255"/>
      <c r="P11" s="255"/>
      <c r="Q11" s="255"/>
      <c r="R11" s="255"/>
      <c r="S11" s="255"/>
      <c r="T11" s="255"/>
    </row>
    <row r="12" spans="1:24" ht="15" customHeight="1" x14ac:dyDescent="0.25">
      <c r="A12" s="249"/>
      <c r="B12" s="249"/>
      <c r="C12" s="249"/>
      <c r="D12" s="249"/>
      <c r="E12" s="249"/>
      <c r="F12" s="249"/>
      <c r="G12" s="249"/>
      <c r="H12" s="249"/>
      <c r="I12" s="249"/>
      <c r="M12" s="255"/>
      <c r="N12" s="255"/>
      <c r="O12" s="255"/>
      <c r="P12" s="255"/>
      <c r="Q12" s="255"/>
      <c r="R12" s="255"/>
      <c r="S12" s="255"/>
      <c r="T12" s="255"/>
    </row>
    <row r="13" spans="1:24" ht="15" customHeight="1" x14ac:dyDescent="0.25">
      <c r="A13" s="249"/>
      <c r="B13" s="249"/>
      <c r="C13" s="249"/>
      <c r="D13" s="249"/>
      <c r="E13" s="249"/>
      <c r="F13" s="249"/>
      <c r="G13" s="249"/>
      <c r="H13" s="249"/>
      <c r="I13" s="249"/>
      <c r="M13" s="255"/>
      <c r="N13" s="255"/>
      <c r="O13" s="255"/>
      <c r="P13" s="255"/>
      <c r="Q13" s="255"/>
      <c r="R13" s="255"/>
      <c r="S13" s="255"/>
      <c r="T13" s="255"/>
    </row>
    <row r="14" spans="1:24" ht="15" customHeight="1" x14ac:dyDescent="0.25">
      <c r="A14" s="249"/>
      <c r="B14" s="249"/>
      <c r="C14" s="249"/>
      <c r="D14" s="249"/>
      <c r="E14" s="249"/>
      <c r="F14" s="249"/>
      <c r="G14" s="249"/>
      <c r="H14" s="249"/>
      <c r="I14" s="249"/>
      <c r="M14" s="255"/>
      <c r="N14" s="255"/>
      <c r="O14" s="255"/>
      <c r="P14" s="255"/>
      <c r="Q14" s="255"/>
      <c r="R14" s="255"/>
      <c r="S14" s="255"/>
      <c r="T14" s="255"/>
    </row>
    <row r="15" spans="1:24" ht="15" customHeight="1" x14ac:dyDescent="0.25">
      <c r="B15" s="7"/>
      <c r="C15" s="7"/>
      <c r="D15" s="23"/>
      <c r="E15" s="23"/>
      <c r="F15" s="23"/>
      <c r="G15" s="23"/>
      <c r="H15" s="23"/>
    </row>
    <row r="16" spans="1:24" ht="15" customHeight="1" x14ac:dyDescent="0.25">
      <c r="A16" s="29"/>
      <c r="B16" s="4" t="s">
        <v>88</v>
      </c>
      <c r="C16" s="6"/>
      <c r="E16" s="12"/>
      <c r="F16" s="35"/>
      <c r="G16" s="56" t="s">
        <v>89</v>
      </c>
      <c r="H16" s="4" t="s">
        <v>185</v>
      </c>
      <c r="I16" s="29"/>
    </row>
    <row r="17" spans="1:16" ht="15" customHeight="1" x14ac:dyDescent="0.25">
      <c r="A17" s="1" t="s">
        <v>9</v>
      </c>
      <c r="B17" s="252" t="s">
        <v>392</v>
      </c>
      <c r="C17" s="252"/>
      <c r="D17" s="252"/>
      <c r="E17" s="252"/>
      <c r="F17" s="252"/>
      <c r="G17" s="252"/>
      <c r="H17" s="252"/>
      <c r="I17" s="252"/>
      <c r="K17" s="17"/>
      <c r="L17" s="17"/>
      <c r="M17" s="10"/>
    </row>
    <row r="18" spans="1:16" ht="15" customHeight="1" x14ac:dyDescent="0.25">
      <c r="A18" s="1" t="s">
        <v>9</v>
      </c>
      <c r="B18" s="252" t="s">
        <v>311</v>
      </c>
      <c r="C18" s="252"/>
      <c r="D18" s="252"/>
      <c r="E18" s="252"/>
      <c r="F18" s="252"/>
      <c r="G18" s="252"/>
      <c r="H18" s="252"/>
      <c r="I18" s="252"/>
      <c r="N18" s="31"/>
      <c r="O18" s="31"/>
      <c r="P18" s="32"/>
    </row>
    <row r="19" spans="1:16" ht="15" customHeight="1" outlineLevel="1" x14ac:dyDescent="0.25">
      <c r="A19" s="1" t="s">
        <v>9</v>
      </c>
      <c r="B19" s="252" t="s">
        <v>178</v>
      </c>
      <c r="C19" s="252"/>
      <c r="D19" s="252"/>
      <c r="E19" s="252"/>
      <c r="F19" s="252"/>
      <c r="G19" s="252"/>
      <c r="H19" s="252"/>
      <c r="I19" s="252"/>
    </row>
    <row r="20" spans="1:16" ht="15" customHeight="1" x14ac:dyDescent="0.25">
      <c r="B20" s="18"/>
      <c r="C20" s="18"/>
      <c r="D20" s="18"/>
      <c r="E20" s="18"/>
      <c r="F20" s="18"/>
      <c r="G20" s="18"/>
      <c r="H20" s="18"/>
      <c r="I20" s="18"/>
    </row>
    <row r="21" spans="1:16" ht="15" customHeight="1" x14ac:dyDescent="0.25">
      <c r="A21" s="29"/>
      <c r="B21" s="4" t="s">
        <v>181</v>
      </c>
      <c r="C21" s="25"/>
      <c r="D21" s="25"/>
      <c r="E21" s="25"/>
      <c r="F21" s="25"/>
      <c r="G21" s="56" t="s">
        <v>89</v>
      </c>
      <c r="H21" s="4" t="s">
        <v>185</v>
      </c>
      <c r="I21" s="25"/>
      <c r="K21" s="25"/>
      <c r="L21" s="25"/>
      <c r="M21" s="25"/>
      <c r="N21" s="25"/>
      <c r="O21" s="25"/>
    </row>
    <row r="22" spans="1:16" ht="15" customHeight="1" x14ac:dyDescent="0.25">
      <c r="A22" s="1" t="s">
        <v>9</v>
      </c>
      <c r="B22" s="252" t="s">
        <v>207</v>
      </c>
      <c r="C22" s="252"/>
      <c r="D22" s="252"/>
      <c r="E22" s="252"/>
      <c r="F22" s="252"/>
      <c r="G22" s="252"/>
      <c r="H22" s="252"/>
      <c r="I22" s="252"/>
      <c r="K22" s="25"/>
      <c r="L22" s="25"/>
      <c r="M22" s="25"/>
      <c r="N22" s="25"/>
      <c r="O22" s="25"/>
    </row>
    <row r="23" spans="1:16" ht="15" customHeight="1" x14ac:dyDescent="0.25">
      <c r="A23" s="1" t="s">
        <v>9</v>
      </c>
      <c r="B23" s="252" t="s">
        <v>393</v>
      </c>
      <c r="C23" s="252"/>
      <c r="D23" s="252"/>
      <c r="E23" s="252"/>
      <c r="F23" s="252"/>
      <c r="G23" s="252"/>
      <c r="H23" s="252"/>
      <c r="I23" s="252"/>
      <c r="P23" s="25"/>
    </row>
    <row r="24" spans="1:16" ht="15" customHeight="1" outlineLevel="1" x14ac:dyDescent="0.25">
      <c r="A24" s="1" t="s">
        <v>9</v>
      </c>
      <c r="B24" s="252" t="s">
        <v>394</v>
      </c>
      <c r="C24" s="252"/>
      <c r="D24" s="252"/>
      <c r="E24" s="252"/>
      <c r="F24" s="252"/>
      <c r="G24" s="252"/>
      <c r="H24" s="252"/>
      <c r="I24" s="252"/>
      <c r="P24" s="25"/>
    </row>
    <row r="25" spans="1:16" ht="15" customHeight="1" x14ac:dyDescent="0.25">
      <c r="A25" s="1"/>
    </row>
    <row r="26" spans="1:16" ht="15" customHeight="1" x14ac:dyDescent="0.25">
      <c r="A26" s="29"/>
      <c r="B26" s="4" t="s">
        <v>90</v>
      </c>
      <c r="C26" s="25"/>
      <c r="D26" s="25"/>
      <c r="E26" s="25"/>
      <c r="F26" s="25"/>
      <c r="G26" s="56" t="s">
        <v>89</v>
      </c>
      <c r="H26" s="4" t="s">
        <v>185</v>
      </c>
      <c r="I26" s="25"/>
    </row>
    <row r="27" spans="1:16" ht="15" customHeight="1" x14ac:dyDescent="0.25">
      <c r="A27" s="1" t="s">
        <v>9</v>
      </c>
      <c r="B27" s="252" t="s">
        <v>180</v>
      </c>
      <c r="C27" s="252"/>
      <c r="D27" s="252"/>
      <c r="E27" s="252"/>
      <c r="F27" s="252"/>
      <c r="G27" s="252"/>
      <c r="H27" s="252"/>
      <c r="I27" s="252"/>
    </row>
    <row r="28" spans="1:16" ht="15" customHeight="1" x14ac:dyDescent="0.25">
      <c r="A28" s="1" t="s">
        <v>9</v>
      </c>
      <c r="B28" s="252" t="s">
        <v>179</v>
      </c>
      <c r="C28" s="252"/>
      <c r="D28" s="252"/>
      <c r="E28" s="252"/>
      <c r="F28" s="252"/>
      <c r="G28" s="252"/>
      <c r="H28" s="252"/>
      <c r="I28" s="252"/>
    </row>
    <row r="29" spans="1:16" ht="15" customHeight="1" outlineLevel="1" x14ac:dyDescent="0.25">
      <c r="A29" s="1" t="s">
        <v>9</v>
      </c>
      <c r="B29" s="253" t="s">
        <v>184</v>
      </c>
      <c r="C29" s="253"/>
      <c r="D29" s="253"/>
      <c r="E29" s="253"/>
      <c r="F29" s="253"/>
      <c r="G29" s="253"/>
      <c r="H29" s="253"/>
      <c r="I29" s="253"/>
      <c r="K29" s="55"/>
      <c r="L29" s="55"/>
    </row>
    <row r="30" spans="1:16" ht="15" customHeight="1" x14ac:dyDescent="0.25">
      <c r="B30" s="18"/>
      <c r="C30" s="18"/>
      <c r="D30" s="18"/>
      <c r="E30" s="18"/>
      <c r="F30" s="18"/>
      <c r="G30" s="18"/>
      <c r="H30" s="18"/>
      <c r="I30" s="18"/>
    </row>
    <row r="31" spans="1:16" ht="15" customHeight="1" x14ac:dyDescent="0.25">
      <c r="A31" s="29"/>
      <c r="B31" s="4" t="s">
        <v>100</v>
      </c>
      <c r="C31" s="25"/>
      <c r="D31" s="25"/>
      <c r="E31" s="25"/>
      <c r="F31" s="25"/>
      <c r="G31" s="35"/>
      <c r="H31" s="4"/>
      <c r="I31" s="25"/>
    </row>
    <row r="32" spans="1:16" ht="15" customHeight="1" x14ac:dyDescent="0.25">
      <c r="A32" s="1" t="s">
        <v>9</v>
      </c>
      <c r="B32" s="252" t="s">
        <v>182</v>
      </c>
      <c r="C32" s="252"/>
      <c r="D32" s="252"/>
      <c r="E32" s="252"/>
      <c r="F32" s="252"/>
      <c r="G32" s="252"/>
      <c r="H32" s="252"/>
      <c r="I32" s="252"/>
    </row>
    <row r="33" spans="1:13" ht="15" customHeight="1" x14ac:dyDescent="0.25">
      <c r="A33" s="1" t="s">
        <v>9</v>
      </c>
      <c r="B33" s="252" t="s">
        <v>183</v>
      </c>
      <c r="C33" s="252"/>
      <c r="D33" s="252"/>
      <c r="E33" s="252"/>
      <c r="F33" s="252"/>
      <c r="G33" s="252"/>
      <c r="H33" s="252"/>
      <c r="I33" s="252"/>
    </row>
    <row r="34" spans="1:13" ht="15" customHeight="1" x14ac:dyDescent="0.25">
      <c r="A34" s="1" t="s">
        <v>9</v>
      </c>
      <c r="B34" s="253" t="s">
        <v>206</v>
      </c>
      <c r="C34" s="253"/>
      <c r="D34" s="253"/>
      <c r="E34" s="253"/>
      <c r="F34" s="253"/>
      <c r="G34" s="253"/>
      <c r="H34" s="253"/>
      <c r="I34" s="253"/>
    </row>
    <row r="35" spans="1:13" ht="15" customHeight="1" outlineLevel="1" x14ac:dyDescent="0.25">
      <c r="A35" s="1"/>
      <c r="B35" s="18"/>
      <c r="C35" s="18"/>
      <c r="D35" s="18"/>
      <c r="E35" s="18"/>
      <c r="F35" s="18"/>
      <c r="G35" s="18"/>
      <c r="H35" s="18"/>
      <c r="I35" s="18"/>
      <c r="K35" s="5"/>
      <c r="L35" s="5"/>
      <c r="M35" s="5"/>
    </row>
    <row r="36" spans="1:13" ht="15" customHeight="1" x14ac:dyDescent="0.25">
      <c r="B36" s="4"/>
    </row>
    <row r="37" spans="1:13" ht="15" customHeight="1" x14ac:dyDescent="0.25">
      <c r="A37" t="s">
        <v>47</v>
      </c>
    </row>
    <row r="38" spans="1:13" ht="15" customHeight="1" x14ac:dyDescent="0.25"/>
    <row r="39" spans="1:13" ht="15" customHeight="1" x14ac:dyDescent="0.25">
      <c r="B39" s="18"/>
      <c r="C39" s="18"/>
      <c r="D39" s="18"/>
      <c r="E39" s="18"/>
      <c r="F39" s="18"/>
      <c r="G39" s="18"/>
      <c r="H39" s="18"/>
      <c r="I39" s="18"/>
    </row>
    <row r="40" spans="1:13" ht="15" customHeight="1" x14ac:dyDescent="0.25">
      <c r="A40" s="94" t="s">
        <v>32</v>
      </c>
      <c r="B40" s="18"/>
      <c r="C40" s="18"/>
      <c r="D40" s="18"/>
      <c r="E40" s="18"/>
      <c r="F40" s="18"/>
      <c r="G40" s="18"/>
      <c r="H40" s="18"/>
      <c r="I40" s="18"/>
    </row>
    <row r="41" spans="1:13" ht="15" customHeight="1" x14ac:dyDescent="0.25">
      <c r="A41" t="s">
        <v>237</v>
      </c>
    </row>
    <row r="42" spans="1:13" ht="15" customHeight="1" x14ac:dyDescent="0.25">
      <c r="A42" t="s">
        <v>83</v>
      </c>
    </row>
    <row r="43" spans="1:13" ht="15" customHeight="1" x14ac:dyDescent="0.25">
      <c r="A43" t="s">
        <v>251</v>
      </c>
    </row>
    <row r="44" spans="1:13" s="7" customFormat="1" ht="19.899999999999999" customHeight="1" x14ac:dyDescent="0.25">
      <c r="A44" s="61" t="s">
        <v>66</v>
      </c>
      <c r="B44" s="60" t="s">
        <v>91</v>
      </c>
      <c r="C44" s="62"/>
      <c r="D44" s="62"/>
      <c r="E44" s="62"/>
      <c r="F44" s="62"/>
      <c r="G44" s="62"/>
      <c r="H44" s="62"/>
      <c r="I44" s="59"/>
    </row>
    <row r="45" spans="1:13" ht="15" customHeight="1" x14ac:dyDescent="0.25">
      <c r="A45" s="1" t="s">
        <v>9</v>
      </c>
      <c r="B45" t="s">
        <v>20</v>
      </c>
      <c r="G45" s="1"/>
      <c r="I45" s="1"/>
    </row>
    <row r="46" spans="1:13" ht="15" customHeight="1" x14ac:dyDescent="0.25">
      <c r="A46" s="1" t="s">
        <v>9</v>
      </c>
      <c r="B46" t="s">
        <v>21</v>
      </c>
      <c r="C46" s="28"/>
      <c r="D46" s="28"/>
      <c r="E46" s="28"/>
      <c r="F46" s="28"/>
      <c r="I46" s="1"/>
    </row>
    <row r="47" spans="1:13" ht="15" customHeight="1" x14ac:dyDescent="0.25">
      <c r="A47" s="1" t="s">
        <v>9</v>
      </c>
      <c r="B47" t="s">
        <v>22</v>
      </c>
      <c r="C47" s="4"/>
      <c r="D47" s="4"/>
      <c r="E47" s="4"/>
      <c r="F47" s="4"/>
      <c r="G47" s="4"/>
      <c r="H47" s="4"/>
      <c r="I47" s="1"/>
    </row>
    <row r="48" spans="1:13" ht="15" customHeight="1" x14ac:dyDescent="0.25">
      <c r="A48" s="1" t="s">
        <v>9</v>
      </c>
      <c r="B48" t="s">
        <v>23</v>
      </c>
      <c r="C48" s="7"/>
      <c r="D48" s="7"/>
      <c r="E48" s="7"/>
      <c r="F48" s="7"/>
      <c r="G48" s="7"/>
      <c r="H48" s="7"/>
      <c r="I48" s="1"/>
      <c r="K48" s="1"/>
    </row>
    <row r="49" spans="1:9" ht="15" customHeight="1" x14ac:dyDescent="0.25">
      <c r="A49" s="1" t="s">
        <v>9</v>
      </c>
      <c r="B49" t="s">
        <v>24</v>
      </c>
      <c r="I49" s="1"/>
    </row>
    <row r="50" spans="1:9" ht="15" customHeight="1" x14ac:dyDescent="0.25"/>
    <row r="51" spans="1:9" s="7" customFormat="1" ht="19.899999999999999" customHeight="1" x14ac:dyDescent="0.25">
      <c r="A51" s="61" t="s">
        <v>65</v>
      </c>
      <c r="B51" s="60" t="s">
        <v>92</v>
      </c>
      <c r="C51" s="62"/>
      <c r="D51" s="62"/>
      <c r="E51" s="62"/>
      <c r="F51" s="62"/>
      <c r="G51" s="62"/>
      <c r="H51" s="62"/>
      <c r="I51" s="59"/>
    </row>
    <row r="52" spans="1:9" ht="15" customHeight="1" x14ac:dyDescent="0.25">
      <c r="A52" s="29" t="s">
        <v>25</v>
      </c>
      <c r="B52" s="4" t="s">
        <v>64</v>
      </c>
      <c r="C52" s="6"/>
      <c r="E52" s="12"/>
      <c r="F52" s="12"/>
      <c r="G52" s="12"/>
      <c r="I52" s="29"/>
    </row>
    <row r="53" spans="1:9" ht="15" customHeight="1" x14ac:dyDescent="0.25">
      <c r="A53" s="1" t="str">
        <f t="shared" ref="A53:A66" si="0">IF(B53&lt;&gt;"","•","")</f>
        <v>•</v>
      </c>
      <c r="B53" t="s">
        <v>176</v>
      </c>
      <c r="G53" s="1"/>
      <c r="I53" s="1"/>
    </row>
    <row r="54" spans="1:9" ht="15" customHeight="1" x14ac:dyDescent="0.25">
      <c r="A54" s="1" t="str">
        <f t="shared" si="0"/>
        <v>•</v>
      </c>
      <c r="B54" t="s">
        <v>38</v>
      </c>
      <c r="C54" s="4"/>
      <c r="D54" s="4"/>
      <c r="E54" s="4"/>
      <c r="F54" s="4"/>
      <c r="G54" s="4"/>
      <c r="H54" s="4"/>
      <c r="I54" s="1"/>
    </row>
    <row r="55" spans="1:9" ht="15" customHeight="1" x14ac:dyDescent="0.25">
      <c r="A55" s="1" t="str">
        <f t="shared" si="0"/>
        <v>•</v>
      </c>
      <c r="B55" t="s">
        <v>39</v>
      </c>
      <c r="C55" s="7"/>
      <c r="D55" s="7"/>
      <c r="E55" s="7"/>
      <c r="F55" s="7"/>
      <c r="G55" s="7"/>
      <c r="H55" s="7"/>
      <c r="I55" s="1"/>
    </row>
    <row r="56" spans="1:9" ht="15" customHeight="1" x14ac:dyDescent="0.25">
      <c r="A56" s="1" t="str">
        <f t="shared" si="0"/>
        <v>•</v>
      </c>
      <c r="B56" t="s">
        <v>247</v>
      </c>
      <c r="I56" s="1"/>
    </row>
    <row r="57" spans="1:9" ht="15" customHeight="1" x14ac:dyDescent="0.25">
      <c r="A57" s="1" t="str">
        <f t="shared" si="0"/>
        <v>•</v>
      </c>
      <c r="B57" t="s">
        <v>175</v>
      </c>
      <c r="C57" s="7"/>
      <c r="D57" s="23"/>
      <c r="E57" s="23"/>
      <c r="F57" s="23"/>
      <c r="G57" s="23"/>
      <c r="H57" s="23"/>
    </row>
    <row r="58" spans="1:9" ht="15" customHeight="1" x14ac:dyDescent="0.25">
      <c r="A58" s="1" t="str">
        <f t="shared" si="0"/>
        <v>•</v>
      </c>
      <c r="B58" t="s">
        <v>174</v>
      </c>
      <c r="C58" s="7"/>
      <c r="D58" s="23"/>
      <c r="E58" s="23"/>
      <c r="F58" s="23"/>
      <c r="G58" s="23"/>
      <c r="H58" s="23"/>
    </row>
    <row r="59" spans="1:9" ht="15" customHeight="1" x14ac:dyDescent="0.25">
      <c r="A59" s="1" t="str">
        <f t="shared" si="0"/>
        <v>•</v>
      </c>
      <c r="B59" t="s">
        <v>380</v>
      </c>
      <c r="C59" s="7"/>
      <c r="D59" s="23"/>
      <c r="E59" s="23"/>
      <c r="F59" s="23"/>
      <c r="G59" s="23"/>
      <c r="H59" s="23"/>
    </row>
    <row r="60" spans="1:9" ht="15" customHeight="1" x14ac:dyDescent="0.25">
      <c r="A60" s="1" t="str">
        <f t="shared" si="0"/>
        <v>•</v>
      </c>
      <c r="B60" t="s">
        <v>248</v>
      </c>
      <c r="C60" s="7"/>
      <c r="D60" s="23"/>
      <c r="E60" s="23"/>
      <c r="F60" s="23"/>
      <c r="G60" s="23"/>
      <c r="H60" s="23"/>
    </row>
    <row r="61" spans="1:9" ht="15" customHeight="1" outlineLevel="1" x14ac:dyDescent="0.25">
      <c r="A61" s="1" t="str">
        <f t="shared" si="0"/>
        <v/>
      </c>
      <c r="C61" s="7"/>
      <c r="D61" s="23"/>
      <c r="E61" s="23"/>
      <c r="F61" s="23"/>
      <c r="G61" s="23"/>
      <c r="H61" s="23"/>
    </row>
    <row r="62" spans="1:9" ht="15" customHeight="1" outlineLevel="1" x14ac:dyDescent="0.25">
      <c r="A62" s="1" t="str">
        <f t="shared" si="0"/>
        <v/>
      </c>
      <c r="C62" s="7"/>
      <c r="D62" s="23"/>
      <c r="E62" s="23"/>
      <c r="F62" s="23"/>
      <c r="G62" s="23"/>
      <c r="H62" s="23"/>
    </row>
    <row r="63" spans="1:9" ht="15" customHeight="1" outlineLevel="1" x14ac:dyDescent="0.25">
      <c r="A63" s="1" t="str">
        <f t="shared" si="0"/>
        <v/>
      </c>
      <c r="C63" s="7"/>
      <c r="D63" s="23"/>
      <c r="E63" s="23"/>
      <c r="F63" s="23"/>
      <c r="G63" s="23"/>
      <c r="H63" s="23"/>
    </row>
    <row r="64" spans="1:9" ht="15" customHeight="1" outlineLevel="1" x14ac:dyDescent="0.25">
      <c r="A64" s="1" t="str">
        <f t="shared" si="0"/>
        <v/>
      </c>
      <c r="C64" s="7"/>
      <c r="D64" s="23"/>
      <c r="E64" s="23"/>
      <c r="F64" s="23"/>
      <c r="G64" s="23"/>
      <c r="H64" s="23"/>
    </row>
    <row r="65" spans="1:17" ht="15" customHeight="1" outlineLevel="1" x14ac:dyDescent="0.25">
      <c r="A65" s="1" t="str">
        <f t="shared" si="0"/>
        <v/>
      </c>
      <c r="C65" s="7"/>
      <c r="D65" s="23"/>
      <c r="E65" s="23"/>
      <c r="F65" s="23"/>
      <c r="G65" s="23"/>
      <c r="H65" s="23"/>
    </row>
    <row r="66" spans="1:17" ht="15" customHeight="1" outlineLevel="1" x14ac:dyDescent="0.25">
      <c r="A66" s="1" t="str">
        <f t="shared" si="0"/>
        <v/>
      </c>
      <c r="C66" s="7"/>
      <c r="D66" s="23"/>
      <c r="E66" s="23"/>
      <c r="F66" s="23"/>
      <c r="G66" s="23"/>
      <c r="H66" s="23"/>
    </row>
    <row r="67" spans="1:17" ht="15" customHeight="1" x14ac:dyDescent="0.25">
      <c r="C67" s="6"/>
      <c r="E67" s="12"/>
      <c r="F67" s="23"/>
      <c r="G67" s="23"/>
      <c r="H67" s="23"/>
      <c r="I67" s="29"/>
    </row>
    <row r="68" spans="1:17" ht="15" customHeight="1" x14ac:dyDescent="0.25">
      <c r="A68" s="29" t="s">
        <v>26</v>
      </c>
      <c r="B68" s="4" t="s">
        <v>67</v>
      </c>
      <c r="C68" s="28"/>
      <c r="D68" s="28"/>
      <c r="E68" s="28"/>
      <c r="F68" s="23"/>
      <c r="G68" s="23"/>
      <c r="H68" s="23"/>
      <c r="I68" s="1"/>
    </row>
    <row r="69" spans="1:17" ht="15" customHeight="1" x14ac:dyDescent="0.25">
      <c r="A69" s="1" t="str">
        <f t="shared" ref="A69:A74" si="1">IF(B69&lt;&gt;"","•","")</f>
        <v>•</v>
      </c>
      <c r="B69" t="s">
        <v>187</v>
      </c>
      <c r="F69" s="23"/>
      <c r="G69" s="23"/>
      <c r="H69" s="23"/>
      <c r="I69" s="1"/>
    </row>
    <row r="70" spans="1:17" ht="15" customHeight="1" x14ac:dyDescent="0.25">
      <c r="A70" s="1" t="str">
        <f t="shared" si="1"/>
        <v>•</v>
      </c>
      <c r="B70" t="s">
        <v>172</v>
      </c>
    </row>
    <row r="71" spans="1:17" ht="15" customHeight="1" x14ac:dyDescent="0.25">
      <c r="A71" s="1" t="str">
        <f t="shared" si="1"/>
        <v>•</v>
      </c>
      <c r="B71" t="s">
        <v>252</v>
      </c>
      <c r="C71" s="6"/>
      <c r="I71" s="29"/>
    </row>
    <row r="72" spans="1:17" ht="15" hidden="1" customHeight="1" outlineLevel="1" x14ac:dyDescent="0.25">
      <c r="A72" s="1" t="str">
        <f t="shared" si="1"/>
        <v/>
      </c>
      <c r="C72" s="6"/>
      <c r="I72" s="29"/>
    </row>
    <row r="73" spans="1:17" ht="15" hidden="1" customHeight="1" outlineLevel="1" thickBot="1" x14ac:dyDescent="0.3">
      <c r="A73" s="1" t="str">
        <f t="shared" si="1"/>
        <v/>
      </c>
      <c r="C73" s="6"/>
      <c r="I73" s="29"/>
    </row>
    <row r="74" spans="1:17" ht="15" hidden="1" customHeight="1" outlineLevel="1" thickBot="1" x14ac:dyDescent="0.3">
      <c r="A74" s="1" t="str">
        <f t="shared" si="1"/>
        <v/>
      </c>
      <c r="C74" s="6"/>
      <c r="I74" s="29"/>
    </row>
    <row r="75" spans="1:17" ht="15" customHeight="1" collapsed="1" x14ac:dyDescent="0.25">
      <c r="I75" s="1"/>
    </row>
    <row r="76" spans="1:17" ht="15" customHeight="1" x14ac:dyDescent="0.25">
      <c r="A76" s="29" t="s">
        <v>87</v>
      </c>
      <c r="B76" s="4" t="s">
        <v>28</v>
      </c>
      <c r="C76" s="28"/>
      <c r="I76" s="1"/>
      <c r="J76" s="13"/>
      <c r="K76" s="1"/>
      <c r="L76" s="1"/>
      <c r="M76" s="1"/>
      <c r="N76" s="1"/>
      <c r="O76" s="1"/>
      <c r="P76" s="1"/>
      <c r="Q76" s="1"/>
    </row>
    <row r="77" spans="1:17" ht="15" customHeight="1" x14ac:dyDescent="0.25">
      <c r="A77" s="1" t="str">
        <f t="shared" ref="A77:A82" si="2">IF(B77&lt;&gt;"","•","")</f>
        <v>•</v>
      </c>
      <c r="B77" t="s">
        <v>249</v>
      </c>
      <c r="C77" s="28"/>
      <c r="D77" s="28"/>
      <c r="E77" s="28"/>
      <c r="F77" s="28"/>
      <c r="G77" s="28"/>
      <c r="H77" s="28"/>
      <c r="I77" s="28"/>
    </row>
    <row r="78" spans="1:17" ht="15" customHeight="1" x14ac:dyDescent="0.25">
      <c r="A78" s="1" t="str">
        <f t="shared" si="2"/>
        <v>•</v>
      </c>
      <c r="B78" t="s">
        <v>188</v>
      </c>
      <c r="C78" s="28"/>
      <c r="D78" s="28"/>
      <c r="E78" s="28"/>
      <c r="F78" s="28"/>
      <c r="G78" s="28"/>
      <c r="H78" s="28"/>
      <c r="I78" s="28"/>
    </row>
    <row r="79" spans="1:17" ht="15" customHeight="1" x14ac:dyDescent="0.25">
      <c r="A79" s="1" t="str">
        <f t="shared" si="2"/>
        <v>•</v>
      </c>
      <c r="B79" t="s">
        <v>189</v>
      </c>
      <c r="C79" s="28"/>
      <c r="D79" s="28"/>
      <c r="E79" s="28"/>
      <c r="F79" s="28"/>
      <c r="G79" s="28"/>
      <c r="H79" s="28"/>
      <c r="I79" s="28"/>
    </row>
    <row r="80" spans="1:17" ht="15" hidden="1" customHeight="1" outlineLevel="1" x14ac:dyDescent="0.25">
      <c r="A80" s="1" t="str">
        <f t="shared" si="2"/>
        <v/>
      </c>
      <c r="C80" s="28"/>
      <c r="D80" s="28"/>
      <c r="E80" s="28"/>
      <c r="F80" s="28"/>
      <c r="G80" s="28"/>
      <c r="H80" s="28"/>
      <c r="I80" s="28"/>
    </row>
    <row r="81" spans="1:9" ht="15" hidden="1" customHeight="1" outlineLevel="1" thickBot="1" x14ac:dyDescent="0.3">
      <c r="A81" s="1" t="str">
        <f t="shared" si="2"/>
        <v/>
      </c>
      <c r="C81" s="28"/>
      <c r="D81" s="28"/>
      <c r="E81" s="28"/>
      <c r="F81" s="28"/>
      <c r="G81" s="28"/>
      <c r="H81" s="28"/>
      <c r="I81" s="28"/>
    </row>
    <row r="82" spans="1:9" ht="15" hidden="1" customHeight="1" outlineLevel="1" thickBot="1" x14ac:dyDescent="0.3">
      <c r="A82" s="1" t="str">
        <f t="shared" si="2"/>
        <v/>
      </c>
      <c r="C82" s="28"/>
      <c r="D82" s="28"/>
      <c r="E82" s="28"/>
      <c r="F82" s="28"/>
      <c r="G82" s="28"/>
      <c r="H82" s="28"/>
      <c r="I82" s="28"/>
    </row>
    <row r="83" spans="1:9" ht="15" customHeight="1" collapsed="1" x14ac:dyDescent="0.25">
      <c r="A83" s="1"/>
      <c r="B83" s="7"/>
      <c r="C83" s="7"/>
      <c r="D83" s="23"/>
      <c r="E83" s="23"/>
      <c r="F83" s="23"/>
      <c r="G83" s="23"/>
      <c r="H83" s="23"/>
    </row>
    <row r="84" spans="1:9" s="7" customFormat="1" ht="19.899999999999999" customHeight="1" x14ac:dyDescent="0.25">
      <c r="A84" s="61" t="s">
        <v>68</v>
      </c>
      <c r="B84" s="60" t="s">
        <v>242</v>
      </c>
      <c r="D84" s="23"/>
      <c r="E84" s="23"/>
      <c r="F84" s="23"/>
      <c r="G84" s="23"/>
      <c r="H84" s="23"/>
      <c r="I84" s="59"/>
    </row>
    <row r="85" spans="1:9" s="7" customFormat="1" ht="15" customHeight="1" x14ac:dyDescent="0.25">
      <c r="A85" s="100" t="s">
        <v>243</v>
      </c>
      <c r="B85" s="60" t="s">
        <v>256</v>
      </c>
      <c r="D85" s="23"/>
      <c r="E85" s="23"/>
      <c r="F85" s="23"/>
      <c r="G85" s="23"/>
      <c r="H85" s="23"/>
      <c r="I85" s="59"/>
    </row>
    <row r="86" spans="1:9" s="7" customFormat="1" ht="15" customHeight="1" x14ac:dyDescent="0.25">
      <c r="A86" s="61"/>
      <c r="B86" s="249" t="s">
        <v>296</v>
      </c>
      <c r="C86" s="249"/>
      <c r="D86" s="249"/>
      <c r="E86" s="249"/>
      <c r="F86" s="249"/>
      <c r="G86" s="249"/>
      <c r="H86" s="249"/>
      <c r="I86" s="249"/>
    </row>
    <row r="87" spans="1:9" s="7" customFormat="1" ht="15" customHeight="1" x14ac:dyDescent="0.25">
      <c r="A87" s="61"/>
      <c r="B87" s="249"/>
      <c r="C87" s="249"/>
      <c r="D87" s="249"/>
      <c r="E87" s="249"/>
      <c r="F87" s="249"/>
      <c r="G87" s="249"/>
      <c r="H87" s="249"/>
      <c r="I87" s="249"/>
    </row>
    <row r="88" spans="1:9" s="7" customFormat="1" ht="15" customHeight="1" x14ac:dyDescent="0.25">
      <c r="A88" s="61"/>
      <c r="B88" s="249"/>
      <c r="C88" s="249"/>
      <c r="D88" s="249"/>
      <c r="E88" s="249"/>
      <c r="F88" s="249"/>
      <c r="G88" s="249"/>
      <c r="H88" s="249"/>
      <c r="I88" s="249"/>
    </row>
    <row r="89" spans="1:9" s="7" customFormat="1" ht="15" customHeight="1" x14ac:dyDescent="0.25">
      <c r="A89" s="61"/>
      <c r="B89" s="249"/>
      <c r="C89" s="249"/>
      <c r="D89" s="249"/>
      <c r="E89" s="249"/>
      <c r="F89" s="249"/>
      <c r="G89" s="249"/>
      <c r="H89" s="249"/>
      <c r="I89" s="249"/>
    </row>
    <row r="90" spans="1:9" s="7" customFormat="1" ht="15" customHeight="1" x14ac:dyDescent="0.25">
      <c r="A90" s="61"/>
      <c r="B90" s="60"/>
      <c r="D90" s="23"/>
      <c r="E90" s="23"/>
      <c r="F90" s="23"/>
      <c r="G90" s="23"/>
      <c r="H90" s="23"/>
      <c r="I90" s="59"/>
    </row>
    <row r="91" spans="1:9" s="7" customFormat="1" ht="15" customHeight="1" x14ac:dyDescent="0.25">
      <c r="A91" s="60">
        <v>3.2</v>
      </c>
      <c r="B91" s="60" t="s">
        <v>261</v>
      </c>
      <c r="D91" s="23"/>
      <c r="E91" s="23"/>
      <c r="F91" s="23"/>
      <c r="G91" s="23"/>
      <c r="H91" s="23"/>
      <c r="I91" s="59"/>
    </row>
    <row r="92" spans="1:9" s="7" customFormat="1" ht="15" customHeight="1" x14ac:dyDescent="0.25">
      <c r="A92" s="61"/>
      <c r="B92" s="249" t="s">
        <v>253</v>
      </c>
      <c r="C92" s="249"/>
      <c r="D92" s="249"/>
      <c r="E92" s="249"/>
      <c r="F92" s="249"/>
      <c r="G92" s="249"/>
      <c r="H92" s="249"/>
      <c r="I92" s="249"/>
    </row>
    <row r="93" spans="1:9" s="7" customFormat="1" ht="15" customHeight="1" x14ac:dyDescent="0.25">
      <c r="A93" s="61"/>
      <c r="B93" s="249"/>
      <c r="C93" s="249"/>
      <c r="D93" s="249"/>
      <c r="E93" s="249"/>
      <c r="F93" s="249"/>
      <c r="G93" s="249"/>
      <c r="H93" s="249"/>
      <c r="I93" s="249"/>
    </row>
    <row r="94" spans="1:9" s="7" customFormat="1" ht="15" customHeight="1" x14ac:dyDescent="0.25">
      <c r="A94" s="15" t="s">
        <v>9</v>
      </c>
      <c r="B94" s="10" t="s">
        <v>250</v>
      </c>
      <c r="D94" s="23"/>
      <c r="E94" s="23"/>
      <c r="F94" s="23"/>
      <c r="G94" s="23"/>
      <c r="H94" s="23"/>
      <c r="I94" s="59"/>
    </row>
    <row r="95" spans="1:9" s="7" customFormat="1" ht="15" customHeight="1" x14ac:dyDescent="0.25">
      <c r="A95" s="15" t="s">
        <v>9</v>
      </c>
      <c r="B95" s="10" t="s">
        <v>297</v>
      </c>
      <c r="D95" s="23"/>
      <c r="E95" s="23"/>
      <c r="F95" s="23"/>
      <c r="G95" s="23"/>
      <c r="H95" s="23"/>
      <c r="I95" s="59"/>
    </row>
    <row r="96" spans="1:9" s="7" customFormat="1" ht="15" customHeight="1" outlineLevel="1" x14ac:dyDescent="0.25">
      <c r="A96" s="15" t="s">
        <v>9</v>
      </c>
      <c r="B96" s="10" t="s">
        <v>298</v>
      </c>
      <c r="D96" s="23"/>
      <c r="E96" s="23"/>
      <c r="F96" s="23"/>
      <c r="G96" s="23"/>
      <c r="H96" s="23"/>
      <c r="I96" s="59"/>
    </row>
    <row r="97" spans="1:18" s="7" customFormat="1" ht="15" customHeight="1" x14ac:dyDescent="0.25">
      <c r="A97" s="15"/>
      <c r="B97" s="10"/>
      <c r="D97" s="23"/>
      <c r="E97" s="23"/>
      <c r="F97" s="23"/>
      <c r="G97" s="23"/>
      <c r="H97" s="23"/>
      <c r="I97" s="59"/>
    </row>
    <row r="98" spans="1:18" s="7" customFormat="1" ht="15" customHeight="1" x14ac:dyDescent="0.25">
      <c r="A98" s="15"/>
      <c r="B98" s="10"/>
      <c r="D98" s="23"/>
      <c r="E98" s="23"/>
      <c r="F98" s="23"/>
      <c r="G98" s="23"/>
      <c r="H98" s="23"/>
      <c r="I98" s="59"/>
    </row>
    <row r="99" spans="1:18" s="7" customFormat="1" ht="15" customHeight="1" x14ac:dyDescent="0.25">
      <c r="A99" s="61"/>
      <c r="B99" s="60"/>
      <c r="D99" s="23"/>
      <c r="E99" s="23"/>
      <c r="F99" s="23"/>
      <c r="G99" s="23"/>
      <c r="H99" s="23"/>
      <c r="I99" s="59"/>
    </row>
    <row r="100" spans="1:18" s="7" customFormat="1" ht="15" customHeight="1" x14ac:dyDescent="0.25">
      <c r="A100" s="60">
        <v>3.3</v>
      </c>
      <c r="B100" s="60" t="s">
        <v>262</v>
      </c>
      <c r="D100" s="23"/>
      <c r="E100" s="23"/>
      <c r="F100" s="23"/>
      <c r="G100" s="23"/>
      <c r="H100" s="23"/>
      <c r="I100" s="59"/>
    </row>
    <row r="101" spans="1:18" s="7" customFormat="1" ht="15" customHeight="1" x14ac:dyDescent="0.25">
      <c r="A101" s="60"/>
      <c r="B101" s="251" t="s">
        <v>260</v>
      </c>
      <c r="C101" s="251"/>
      <c r="D101" s="251"/>
      <c r="E101" s="251"/>
      <c r="F101" s="251"/>
      <c r="G101" s="251"/>
      <c r="H101" s="251"/>
      <c r="I101" s="251"/>
      <c r="Q101" s="60"/>
    </row>
    <row r="102" spans="1:18" s="7" customFormat="1" ht="15" customHeight="1" x14ac:dyDescent="0.25">
      <c r="A102" s="15" t="str">
        <f t="shared" ref="A102:A111" si="3">IF(B102&lt;&gt;"","•","")</f>
        <v/>
      </c>
      <c r="B102" s="7" t="str" cm="1">
        <f t="array" ref="B102">IFERROR(INDEX('01-Project Info'!$AB$3:$AB$90,SMALL(IF('01-Project Info'!$AA$3:$AA$90=#REF!,ROW('01-Project Info'!$AB$3:$AB$90)-ROW('01-Project Info'!$AB$3)+1),ROWS('01-Project Info'!$AB$3:$AB3))),"")</f>
        <v/>
      </c>
      <c r="C102" s="10"/>
      <c r="D102" s="13"/>
      <c r="E102" s="10"/>
      <c r="F102" s="13"/>
      <c r="Q102" s="15"/>
    </row>
    <row r="103" spans="1:18" s="7" customFormat="1" ht="15" customHeight="1" x14ac:dyDescent="0.25">
      <c r="A103" s="15" t="str">
        <f t="shared" si="3"/>
        <v/>
      </c>
      <c r="B103" s="7" t="str" cm="1">
        <f t="array" ref="B103">IFERROR(INDEX('01-Project Info'!$AB$3:$AB$90,SMALL(IF('01-Project Info'!$AA$3:$AA$90=#REF!,ROW('01-Project Info'!$AB$3:$AB$90)-ROW('01-Project Info'!$AB$3)+1),ROWS('01-Project Info'!$AB$3:$AB4))),"")</f>
        <v/>
      </c>
      <c r="C103" s="10"/>
      <c r="D103" s="32"/>
      <c r="E103" s="31"/>
      <c r="F103" s="32"/>
      <c r="Q103" s="15"/>
    </row>
    <row r="104" spans="1:18" s="7" customFormat="1" ht="15" customHeight="1" x14ac:dyDescent="0.25">
      <c r="A104" s="15" t="str">
        <f t="shared" si="3"/>
        <v/>
      </c>
      <c r="B104" s="7" t="str" cm="1">
        <f t="array" ref="B104">IFERROR(INDEX('01-Project Info'!$AB$3:$AB$90,SMALL(IF('01-Project Info'!$AA$3:$AA$90=#REF!,ROW('01-Project Info'!$AB$3:$AB$90)-ROW('01-Project Info'!$AB$3)+1),ROWS('01-Project Info'!$AB$3:$AB5))),"")</f>
        <v/>
      </c>
      <c r="C104" s="10"/>
      <c r="D104" s="32"/>
      <c r="E104" s="31"/>
      <c r="F104" s="32"/>
      <c r="Q104" s="15"/>
      <c r="R104" s="10"/>
    </row>
    <row r="105" spans="1:18" s="7" customFormat="1" ht="15" customHeight="1" x14ac:dyDescent="0.25">
      <c r="A105" s="15" t="str">
        <f t="shared" si="3"/>
        <v/>
      </c>
      <c r="B105" s="7" t="str" cm="1">
        <f t="array" ref="B105">IFERROR(INDEX('01-Project Info'!$AB$3:$AB$90,SMALL(IF('01-Project Info'!$AA$3:$AA$90=#REF!,ROW('01-Project Info'!$AB$3:$AB$90)-ROW('01-Project Info'!$AB$3)+1),ROWS('01-Project Info'!$AB$3:$AB6))),"")</f>
        <v/>
      </c>
      <c r="C105" s="17"/>
      <c r="D105" s="10"/>
      <c r="E105" s="31"/>
      <c r="F105" s="31"/>
      <c r="Q105" s="15"/>
    </row>
    <row r="106" spans="1:18" s="7" customFormat="1" ht="15" customHeight="1" x14ac:dyDescent="0.25">
      <c r="A106" s="15" t="str">
        <f t="shared" si="3"/>
        <v/>
      </c>
      <c r="B106" s="7" t="str" cm="1">
        <f t="array" ref="B106">IFERROR(INDEX('01-Project Info'!$AB$3:$AB$90,SMALL(IF('01-Project Info'!$AA$3:$AA$90=#REF!,ROW('01-Project Info'!$AB$3:$AB$90)-ROW('01-Project Info'!$AB$3)+1),ROWS('01-Project Info'!$AB$3:$AB7))),"")</f>
        <v/>
      </c>
      <c r="C106" s="17"/>
      <c r="D106" s="17"/>
      <c r="E106" s="17"/>
      <c r="F106" s="17"/>
      <c r="Q106" s="15"/>
    </row>
    <row r="107" spans="1:18" s="7" customFormat="1" ht="15" customHeight="1" x14ac:dyDescent="0.25">
      <c r="A107" s="15" t="str">
        <f t="shared" si="3"/>
        <v/>
      </c>
      <c r="B107" s="7" t="str" cm="1">
        <f t="array" ref="B107">IFERROR(INDEX('01-Project Info'!$AB$3:$AB$90,SMALL(IF('01-Project Info'!$AA$3:$AA$90=#REF!,ROW('01-Project Info'!$AB$3:$AB$90)-ROW('01-Project Info'!$AB$3)+1),ROWS('01-Project Info'!$AB$3:$AB8))),"")</f>
        <v/>
      </c>
      <c r="C107"/>
      <c r="D107"/>
      <c r="E107"/>
      <c r="F107"/>
      <c r="Q107" s="15"/>
      <c r="R107" s="10"/>
    </row>
    <row r="108" spans="1:18" s="7" customFormat="1" ht="15" customHeight="1" x14ac:dyDescent="0.25">
      <c r="A108" s="15" t="str">
        <f t="shared" si="3"/>
        <v/>
      </c>
      <c r="B108" s="7" t="str" cm="1">
        <f t="array" ref="B108">IFERROR(INDEX('01-Project Info'!$AB$3:$AB$90,SMALL(IF('01-Project Info'!$AA$3:$AA$90=#REF!,ROW('01-Project Info'!$AB$3:$AB$90)-ROW('01-Project Info'!$AB$3)+1),ROWS('01-Project Info'!$AB$3:$AB9))),"")</f>
        <v/>
      </c>
      <c r="C108"/>
      <c r="D108"/>
      <c r="E108" s="16"/>
      <c r="F108"/>
      <c r="Q108" s="15"/>
    </row>
    <row r="109" spans="1:18" s="7" customFormat="1" ht="15" customHeight="1" x14ac:dyDescent="0.25">
      <c r="A109" s="15" t="str">
        <f t="shared" si="3"/>
        <v/>
      </c>
      <c r="B109" s="7" t="str" cm="1">
        <f t="array" ref="B109">IFERROR(INDEX('01-Project Info'!$AB$3:$AB$90,SMALL(IF('01-Project Info'!$AA$3:$AA$90=#REF!,ROW('01-Project Info'!$AB$3:$AB$90)-ROW('01-Project Info'!$AB$3)+1),ROWS('01-Project Info'!$AB$3:$AB10))),"")</f>
        <v/>
      </c>
      <c r="Q109" s="15"/>
    </row>
    <row r="110" spans="1:18" s="7" customFormat="1" ht="15" customHeight="1" x14ac:dyDescent="0.25">
      <c r="A110" s="15" t="str">
        <f t="shared" si="3"/>
        <v/>
      </c>
      <c r="B110" s="7" t="str" cm="1">
        <f t="array" ref="B110">IFERROR(INDEX('01-Project Info'!$AB$3:$AB$90,SMALL(IF('01-Project Info'!$AA$3:$AA$90=#REF!,ROW('01-Project Info'!$AB$3:$AB$90)-ROW('01-Project Info'!$AB$3)+1),ROWS('01-Project Info'!$AB$3:$AB11))),"")</f>
        <v/>
      </c>
      <c r="C110"/>
      <c r="D110"/>
      <c r="E110"/>
      <c r="F110"/>
      <c r="Q110" s="15"/>
    </row>
    <row r="111" spans="1:18" s="7" customFormat="1" ht="15" customHeight="1" x14ac:dyDescent="0.25">
      <c r="A111" s="15" t="str">
        <f t="shared" si="3"/>
        <v/>
      </c>
      <c r="B111" s="7" t="str" cm="1">
        <f t="array" ref="B111">IFERROR(INDEX('01-Project Info'!$AB$3:$AB$90,SMALL(IF('01-Project Info'!$AA$3:$AA$90=#REF!,ROW('01-Project Info'!$AB$3:$AB$90)-ROW('01-Project Info'!$AB$3)+1),ROWS('01-Project Info'!$AB$3:$AB12))),"")</f>
        <v/>
      </c>
      <c r="C111"/>
      <c r="D111"/>
      <c r="E111"/>
      <c r="F111"/>
      <c r="Q111" s="15"/>
    </row>
    <row r="112" spans="1:18" s="7" customFormat="1" ht="15" customHeight="1" x14ac:dyDescent="0.25">
      <c r="M112" s="7" t="str">
        <f t="array" ref="M112">IFERROR(INDEX('01-Project Info'!$AB$3:$AB$40,SMALL(IF('01-Project Info'!$AA$3:$AA$40=#REF!,ROW('01-Project Info'!$AB$3:$AB$40)-ROW('01-Project Info'!$AB$3)+1),ROWS('01-Project Info'!$AB$3:$AB16))),"")</f>
        <v/>
      </c>
      <c r="N112" s="13"/>
      <c r="O112" s="10"/>
      <c r="P112" s="13"/>
    </row>
    <row r="113" spans="1:17" ht="15" customHeight="1" x14ac:dyDescent="0.25">
      <c r="A113" s="60">
        <v>3.4</v>
      </c>
      <c r="B113" s="60" t="s">
        <v>244</v>
      </c>
      <c r="M113" s="7" t="str">
        <f t="array" ref="M113">IFERROR(INDEX('01-Project Info'!$AB$3:$AB$40,SMALL(IF('01-Project Info'!$AA$3:$AA$40=#REF!,ROW('01-Project Info'!$AB$3:$AB$40)-ROW('01-Project Info'!$AB$3)+1),ROWS('01-Project Info'!$AB$3:$AB17))),"")</f>
        <v/>
      </c>
      <c r="N113" s="32"/>
      <c r="O113" s="31"/>
      <c r="P113" s="32"/>
      <c r="Q113" s="7"/>
    </row>
    <row r="114" spans="1:17" ht="15" customHeight="1" x14ac:dyDescent="0.25">
      <c r="A114" s="60"/>
      <c r="B114" s="252" t="s">
        <v>29</v>
      </c>
      <c r="C114" s="252"/>
      <c r="D114" s="252"/>
      <c r="E114" s="252"/>
      <c r="F114" s="252"/>
      <c r="G114" s="252"/>
      <c r="H114" s="252"/>
      <c r="I114" s="252"/>
      <c r="M114" s="10"/>
      <c r="N114" s="32"/>
      <c r="O114" s="31"/>
      <c r="P114" s="32"/>
      <c r="Q114" s="7"/>
    </row>
    <row r="115" spans="1:17" ht="15" customHeight="1" x14ac:dyDescent="0.25">
      <c r="A115" s="60"/>
      <c r="B115" t="s">
        <v>30</v>
      </c>
      <c r="E115" s="91" t="s">
        <v>245</v>
      </c>
      <c r="M115" s="17"/>
      <c r="N115" s="10"/>
      <c r="O115" s="31"/>
      <c r="P115" s="31"/>
      <c r="Q115" s="7"/>
    </row>
    <row r="116" spans="1:17" ht="15" customHeight="1" x14ac:dyDescent="0.25">
      <c r="B116" t="s">
        <v>33</v>
      </c>
      <c r="E116" s="7"/>
      <c r="M116" s="17"/>
      <c r="N116" s="17"/>
      <c r="O116" s="17"/>
      <c r="P116" s="17"/>
      <c r="Q116" s="7"/>
    </row>
    <row r="117" spans="1:17" s="10" customFormat="1" ht="15" customHeight="1" x14ac:dyDescent="0.25">
      <c r="A117"/>
      <c r="B117" s="7"/>
      <c r="C117" s="7"/>
      <c r="D117" s="23"/>
      <c r="E117" s="23"/>
      <c r="F117" s="23"/>
      <c r="G117" s="23"/>
      <c r="H117" s="23"/>
      <c r="I117"/>
      <c r="M117" s="7"/>
      <c r="N117" s="7"/>
      <c r="O117"/>
      <c r="P117"/>
      <c r="Q117" s="7"/>
    </row>
    <row r="118" spans="1:17" s="7" customFormat="1" ht="19.899999999999999" customHeight="1" x14ac:dyDescent="0.25">
      <c r="A118" s="61" t="s">
        <v>69</v>
      </c>
      <c r="B118" s="60" t="s">
        <v>70</v>
      </c>
      <c r="D118" s="23"/>
      <c r="E118" s="23"/>
      <c r="F118" s="23"/>
      <c r="G118" s="23"/>
      <c r="H118" s="23"/>
      <c r="I118" s="59"/>
      <c r="M118"/>
      <c r="N118"/>
      <c r="O118" s="16"/>
      <c r="P118"/>
    </row>
    <row r="119" spans="1:17" s="7" customFormat="1" ht="19.899999999999999" customHeight="1" x14ac:dyDescent="0.25">
      <c r="B119" s="251" t="s">
        <v>254</v>
      </c>
      <c r="C119" s="251"/>
      <c r="D119" s="251"/>
      <c r="E119" s="251"/>
      <c r="F119" s="251"/>
      <c r="G119" s="251"/>
      <c r="H119" s="251"/>
      <c r="I119" s="251"/>
      <c r="M119"/>
      <c r="N119"/>
    </row>
    <row r="120" spans="1:17" ht="15" customHeight="1" x14ac:dyDescent="0.25">
      <c r="B120" s="54" t="s">
        <v>77</v>
      </c>
      <c r="C120" s="54"/>
      <c r="D120" s="261" t="s">
        <v>78</v>
      </c>
      <c r="E120" s="261"/>
      <c r="F120" s="261" t="s">
        <v>79</v>
      </c>
      <c r="G120" s="261"/>
      <c r="H120" s="13"/>
      <c r="Q120" s="7"/>
    </row>
    <row r="121" spans="1:17" ht="15" customHeight="1" x14ac:dyDescent="0.25">
      <c r="B121" s="54" t="s">
        <v>73</v>
      </c>
      <c r="C121" s="54"/>
      <c r="D121" s="261" t="s">
        <v>74</v>
      </c>
      <c r="E121" s="261"/>
      <c r="F121" s="262">
        <v>10000000</v>
      </c>
      <c r="G121" s="262"/>
      <c r="H121" s="32"/>
      <c r="I121" s="10"/>
      <c r="M121" s="7"/>
      <c r="N121" s="7"/>
      <c r="O121" s="7"/>
      <c r="P121" s="7"/>
      <c r="Q121" s="7"/>
    </row>
    <row r="122" spans="1:17" ht="15" customHeight="1" x14ac:dyDescent="0.25">
      <c r="B122" s="54" t="s">
        <v>75</v>
      </c>
      <c r="C122" s="54"/>
      <c r="D122" s="261" t="s">
        <v>76</v>
      </c>
      <c r="E122" s="261"/>
      <c r="F122" s="262">
        <v>20000000</v>
      </c>
      <c r="G122" s="262"/>
      <c r="H122" s="32"/>
      <c r="M122" s="13"/>
    </row>
    <row r="123" spans="1:17" ht="19.899999999999999" customHeight="1" x14ac:dyDescent="0.25">
      <c r="B123" s="17" t="s">
        <v>246</v>
      </c>
      <c r="C123" s="17"/>
      <c r="D123" s="17"/>
      <c r="E123" s="10"/>
      <c r="F123" s="31"/>
      <c r="G123" s="31"/>
      <c r="H123" s="32"/>
      <c r="M123" s="32"/>
    </row>
    <row r="124" spans="1:17" ht="15" customHeight="1" x14ac:dyDescent="0.25">
      <c r="B124" s="17"/>
      <c r="C124" s="17"/>
      <c r="D124" s="17"/>
      <c r="E124" s="17"/>
      <c r="F124" s="17"/>
      <c r="G124" s="17"/>
      <c r="H124" s="17"/>
      <c r="I124" s="17"/>
      <c r="M124" s="32"/>
    </row>
    <row r="125" spans="1:17" s="7" customFormat="1" ht="19.899999999999999" customHeight="1" x14ac:dyDescent="0.25">
      <c r="A125" s="61" t="s">
        <v>186</v>
      </c>
      <c r="B125" s="60" t="s">
        <v>27</v>
      </c>
      <c r="C125" s="62"/>
      <c r="I125" s="59"/>
      <c r="M125" s="31"/>
    </row>
    <row r="126" spans="1:17" ht="15" customHeight="1" x14ac:dyDescent="0.25">
      <c r="A126" s="1"/>
      <c r="B126" s="249" t="s">
        <v>190</v>
      </c>
      <c r="C126" s="249"/>
      <c r="D126" s="249"/>
      <c r="E126" s="249"/>
      <c r="F126" s="249"/>
      <c r="G126" s="249"/>
      <c r="H126" s="249"/>
      <c r="I126" s="249"/>
      <c r="M126" s="17"/>
    </row>
    <row r="127" spans="1:17" ht="15" customHeight="1" x14ac:dyDescent="0.25">
      <c r="A127" s="1"/>
      <c r="B127" s="249"/>
      <c r="C127" s="249"/>
      <c r="D127" s="249"/>
      <c r="E127" s="249"/>
      <c r="F127" s="249"/>
      <c r="G127" s="249"/>
      <c r="H127" s="249"/>
      <c r="I127" s="249"/>
    </row>
    <row r="128" spans="1:17" ht="15" customHeight="1" x14ac:dyDescent="0.25">
      <c r="A128" s="1"/>
      <c r="B128" s="249"/>
      <c r="C128" s="249"/>
      <c r="D128" s="249"/>
      <c r="E128" s="249"/>
      <c r="F128" s="249"/>
      <c r="G128" s="249"/>
      <c r="H128" s="249"/>
      <c r="I128" s="249"/>
    </row>
    <row r="129" spans="1:13" ht="15" customHeight="1" x14ac:dyDescent="0.25">
      <c r="A129" s="1"/>
      <c r="B129" s="249"/>
      <c r="C129" s="249"/>
      <c r="D129" s="249"/>
      <c r="E129" s="249"/>
      <c r="F129" s="249"/>
      <c r="G129" s="249"/>
      <c r="H129" s="249"/>
      <c r="I129" s="249"/>
      <c r="M129" s="7"/>
    </row>
    <row r="130" spans="1:13" ht="15" customHeight="1" x14ac:dyDescent="0.25">
      <c r="A130" s="1"/>
      <c r="B130" s="18"/>
      <c r="C130" s="18"/>
      <c r="D130" s="18"/>
      <c r="E130" s="18"/>
      <c r="F130" s="18"/>
      <c r="G130" s="18"/>
      <c r="H130" s="18"/>
      <c r="I130" s="18"/>
    </row>
    <row r="131" spans="1:13" s="7" customFormat="1" ht="19.899999999999999" customHeight="1" x14ac:dyDescent="0.25">
      <c r="A131" s="61" t="s">
        <v>80</v>
      </c>
      <c r="B131" s="60" t="s">
        <v>34</v>
      </c>
      <c r="D131" s="23"/>
      <c r="E131" s="23"/>
      <c r="F131" s="23"/>
      <c r="G131" s="23"/>
      <c r="H131" s="23"/>
      <c r="I131" s="59"/>
    </row>
    <row r="132" spans="1:13" ht="15" customHeight="1" x14ac:dyDescent="0.25">
      <c r="A132" s="29" t="s">
        <v>81</v>
      </c>
      <c r="B132" s="4" t="s">
        <v>35</v>
      </c>
      <c r="C132" s="6"/>
      <c r="E132" s="12"/>
      <c r="F132" s="23"/>
      <c r="G132" s="23"/>
      <c r="H132" s="23"/>
      <c r="I132" s="29"/>
    </row>
    <row r="133" spans="1:13" ht="15" customHeight="1" x14ac:dyDescent="0.25">
      <c r="B133" s="249" t="s">
        <v>36</v>
      </c>
      <c r="C133" s="249"/>
      <c r="D133" s="249"/>
      <c r="E133" s="249"/>
      <c r="F133" s="249"/>
      <c r="G133" s="249"/>
      <c r="H133" s="249"/>
      <c r="I133" s="249"/>
    </row>
    <row r="134" spans="1:13" ht="19.899999999999999" customHeight="1" x14ac:dyDescent="0.25">
      <c r="B134" s="249"/>
      <c r="C134" s="249"/>
      <c r="D134" s="249"/>
      <c r="E134" s="249"/>
      <c r="F134" s="249"/>
      <c r="G134" s="249"/>
      <c r="H134" s="249"/>
      <c r="I134" s="249"/>
    </row>
    <row r="135" spans="1:13" ht="15" customHeight="1" x14ac:dyDescent="0.25">
      <c r="B135" s="263" t="s">
        <v>145</v>
      </c>
      <c r="C135" s="264"/>
      <c r="D135" s="264"/>
      <c r="E135" s="265"/>
      <c r="F135" s="113" t="s">
        <v>147</v>
      </c>
      <c r="G135" s="113" t="s">
        <v>148</v>
      </c>
      <c r="H135" s="13"/>
    </row>
    <row r="136" spans="1:13" ht="15" customHeight="1" x14ac:dyDescent="0.25">
      <c r="B136" s="266" t="str">
        <f>'01-Project Info'!B6 &amp; " design and documentation"</f>
        <v>Mechanical Service design and documentation</v>
      </c>
      <c r="C136" s="267"/>
      <c r="D136" s="267"/>
      <c r="E136" s="268"/>
      <c r="F136" s="57">
        <v>2500</v>
      </c>
      <c r="G136" s="57">
        <f>F136*1.1</f>
        <v>2750</v>
      </c>
      <c r="H136" s="32"/>
      <c r="I136" s="10"/>
    </row>
    <row r="137" spans="1:13" ht="15" hidden="1" customHeight="1" outlineLevel="1" x14ac:dyDescent="0.25">
      <c r="B137" s="269"/>
      <c r="C137" s="270"/>
      <c r="D137" s="270"/>
      <c r="E137" s="271"/>
      <c r="F137" s="57"/>
      <c r="G137" s="57"/>
      <c r="H137" s="32"/>
      <c r="I137" s="10"/>
    </row>
    <row r="138" spans="1:13" ht="15" hidden="1" customHeight="1" outlineLevel="1" x14ac:dyDescent="0.25">
      <c r="B138" s="269"/>
      <c r="C138" s="270"/>
      <c r="D138" s="270"/>
      <c r="E138" s="271"/>
      <c r="F138" s="57"/>
      <c r="G138" s="57"/>
      <c r="H138" s="32"/>
      <c r="I138" s="10"/>
    </row>
    <row r="139" spans="1:13" hidden="1" outlineLevel="1" x14ac:dyDescent="0.25">
      <c r="C139" s="260" t="s">
        <v>146</v>
      </c>
      <c r="D139" s="260"/>
      <c r="E139" s="260"/>
      <c r="F139" s="114">
        <f>SUM(F136:F138)</f>
        <v>2500</v>
      </c>
      <c r="G139" s="114">
        <f>SUM(G136:G138)</f>
        <v>2750</v>
      </c>
      <c r="H139" s="32"/>
    </row>
    <row r="140" spans="1:13" collapsed="1" x14ac:dyDescent="0.25">
      <c r="C140" s="118"/>
      <c r="D140" s="118"/>
      <c r="E140" s="118"/>
      <c r="F140" s="114"/>
      <c r="G140" s="114"/>
      <c r="H140" s="32"/>
    </row>
    <row r="141" spans="1:13" ht="15" customHeight="1" x14ac:dyDescent="0.25">
      <c r="A141" s="29" t="s">
        <v>235</v>
      </c>
      <c r="B141" s="4" t="s">
        <v>236</v>
      </c>
      <c r="C141" s="17"/>
      <c r="D141" s="17"/>
      <c r="E141" s="10"/>
      <c r="F141" s="31"/>
      <c r="G141" s="31"/>
      <c r="H141" s="32"/>
    </row>
    <row r="142" spans="1:13" x14ac:dyDescent="0.25">
      <c r="B142" s="249" t="s">
        <v>99</v>
      </c>
      <c r="C142" s="249"/>
      <c r="D142" s="249"/>
      <c r="E142" s="249"/>
      <c r="F142" s="249"/>
      <c r="G142" s="249"/>
      <c r="H142" s="249"/>
      <c r="I142" s="249"/>
    </row>
    <row r="143" spans="1:13" x14ac:dyDescent="0.25">
      <c r="A143" s="29"/>
      <c r="B143" s="249"/>
      <c r="C143" s="249"/>
      <c r="D143" s="249"/>
      <c r="E143" s="249"/>
      <c r="F143" s="249"/>
      <c r="G143" s="249"/>
      <c r="H143" s="249"/>
      <c r="I143" s="249"/>
    </row>
    <row r="144" spans="1:13" x14ac:dyDescent="0.25">
      <c r="A144" s="29"/>
      <c r="B144" s="249"/>
      <c r="C144" s="249"/>
      <c r="D144" s="249"/>
      <c r="E144" s="249"/>
      <c r="F144" s="249"/>
      <c r="G144" s="249"/>
      <c r="H144" s="249"/>
      <c r="I144" s="249"/>
    </row>
    <row r="145" spans="1:9" ht="15" customHeight="1" x14ac:dyDescent="0.25">
      <c r="B145" t="s">
        <v>37</v>
      </c>
      <c r="D145" t="s">
        <v>31</v>
      </c>
      <c r="E145" s="34">
        <v>280</v>
      </c>
      <c r="F145" s="34" t="s">
        <v>82</v>
      </c>
      <c r="H145" s="33"/>
    </row>
    <row r="146" spans="1:9" x14ac:dyDescent="0.25">
      <c r="B146" t="s">
        <v>368</v>
      </c>
      <c r="D146" t="s">
        <v>31</v>
      </c>
      <c r="E146" s="34">
        <v>150</v>
      </c>
      <c r="F146" s="34" t="s">
        <v>82</v>
      </c>
      <c r="H146" s="33"/>
    </row>
    <row r="147" spans="1:9" x14ac:dyDescent="0.25">
      <c r="B147" t="s">
        <v>369</v>
      </c>
      <c r="D147" t="s">
        <v>31</v>
      </c>
      <c r="E147" s="34">
        <v>450</v>
      </c>
      <c r="F147" s="34" t="s">
        <v>255</v>
      </c>
      <c r="H147" s="33"/>
    </row>
    <row r="148" spans="1:9" x14ac:dyDescent="0.25">
      <c r="E148" s="34"/>
      <c r="F148" s="34"/>
      <c r="H148" s="33"/>
    </row>
    <row r="149" spans="1:9" ht="15" customHeight="1" x14ac:dyDescent="0.25">
      <c r="A149" s="29" t="s">
        <v>370</v>
      </c>
      <c r="B149" s="4" t="s">
        <v>371</v>
      </c>
      <c r="E149" s="34"/>
      <c r="F149" s="34"/>
      <c r="H149" s="33"/>
    </row>
    <row r="150" spans="1:9" x14ac:dyDescent="0.25">
      <c r="B150" s="10" t="s">
        <v>372</v>
      </c>
      <c r="C150" s="118"/>
      <c r="D150" s="118"/>
      <c r="E150" s="118"/>
      <c r="F150" s="114"/>
      <c r="G150" s="114"/>
      <c r="H150" s="32"/>
    </row>
    <row r="151" spans="1:9" x14ac:dyDescent="0.25">
      <c r="A151" s="25"/>
      <c r="B151" s="25"/>
      <c r="C151" s="25"/>
      <c r="D151" s="25"/>
      <c r="E151" s="25"/>
      <c r="F151" s="25"/>
      <c r="G151" s="25"/>
      <c r="H151" s="25"/>
      <c r="I151" s="25"/>
    </row>
    <row r="152" spans="1:9" s="7" customFormat="1" ht="19.899999999999999" customHeight="1" x14ac:dyDescent="0.25">
      <c r="A152" s="61" t="s">
        <v>93</v>
      </c>
      <c r="B152" s="60" t="s">
        <v>94</v>
      </c>
    </row>
    <row r="153" spans="1:9" x14ac:dyDescent="0.25">
      <c r="A153" s="29"/>
      <c r="B153" s="4" t="str">
        <f>"RE: " &amp; '01-Project Info'!B1</f>
        <v>RE: Unit 25, 14 Yatala Road, Mount Kuring-Gai</v>
      </c>
    </row>
    <row r="154" spans="1:9" x14ac:dyDescent="0.25">
      <c r="A154" s="29"/>
      <c r="B154" s="4"/>
      <c r="C154" s="1" t="s">
        <v>98</v>
      </c>
      <c r="D154" s="1"/>
      <c r="E154" s="1"/>
      <c r="F154" s="1" t="s">
        <v>37</v>
      </c>
    </row>
    <row r="155" spans="1:9" x14ac:dyDescent="0.25">
      <c r="B155" s="17" t="s">
        <v>96</v>
      </c>
      <c r="F155" t="s">
        <v>4</v>
      </c>
    </row>
    <row r="156" spans="1:9" x14ac:dyDescent="0.25">
      <c r="B156" s="17"/>
    </row>
    <row r="157" spans="1:9" x14ac:dyDescent="0.25">
      <c r="B157" s="17" t="s">
        <v>97</v>
      </c>
      <c r="F157" t="s">
        <v>32</v>
      </c>
    </row>
    <row r="158" spans="1:9" x14ac:dyDescent="0.25">
      <c r="B158" s="17"/>
      <c r="F158" t="s">
        <v>30</v>
      </c>
    </row>
    <row r="159" spans="1:9" x14ac:dyDescent="0.25">
      <c r="B159" s="17"/>
      <c r="F159" t="s">
        <v>84</v>
      </c>
    </row>
    <row r="160" spans="1:9" x14ac:dyDescent="0.25">
      <c r="B160" s="17"/>
      <c r="F160" t="s">
        <v>85</v>
      </c>
    </row>
    <row r="161" spans="1:9" x14ac:dyDescent="0.25">
      <c r="B161" s="17"/>
      <c r="F161" s="4" t="s">
        <v>86</v>
      </c>
    </row>
    <row r="162" spans="1:9" x14ac:dyDescent="0.25">
      <c r="B162" s="17"/>
      <c r="F162" t="s">
        <v>83</v>
      </c>
    </row>
    <row r="163" spans="1:9" ht="15" customHeight="1" x14ac:dyDescent="0.25">
      <c r="B163" s="17" t="s">
        <v>95</v>
      </c>
    </row>
    <row r="164" spans="1:9" ht="15" customHeight="1" x14ac:dyDescent="0.25">
      <c r="B164" s="15"/>
    </row>
    <row r="165" spans="1:9" ht="15" customHeight="1" x14ac:dyDescent="0.25">
      <c r="B165" s="15"/>
    </row>
    <row r="166" spans="1:9" ht="15" customHeight="1" x14ac:dyDescent="0.25">
      <c r="B166" s="15"/>
    </row>
    <row r="167" spans="1:9" ht="15" customHeight="1" x14ac:dyDescent="0.25">
      <c r="B167" s="15"/>
    </row>
    <row r="168" spans="1:9" x14ac:dyDescent="0.25">
      <c r="B168" s="15" t="s">
        <v>63</v>
      </c>
      <c r="F168" s="259">
        <f ca="1">TODAY()</f>
        <v>45204</v>
      </c>
      <c r="G168" s="259"/>
    </row>
    <row r="169" spans="1:9" ht="19.899999999999999" customHeight="1" x14ac:dyDescent="0.25">
      <c r="A169" s="63" t="s">
        <v>101</v>
      </c>
      <c r="C169" s="9"/>
      <c r="I169" s="29"/>
    </row>
    <row r="170" spans="1:9" ht="25.15" customHeight="1" x14ac:dyDescent="0.25">
      <c r="A170" s="12">
        <v>1</v>
      </c>
      <c r="B170" s="258" t="s">
        <v>105</v>
      </c>
      <c r="C170" s="258"/>
      <c r="D170" s="258"/>
      <c r="E170" s="258"/>
      <c r="F170" s="258"/>
      <c r="G170" s="258"/>
      <c r="H170" s="258"/>
      <c r="I170" s="258"/>
    </row>
    <row r="171" spans="1:9" ht="25.15" customHeight="1" x14ac:dyDescent="0.25">
      <c r="A171" s="12">
        <v>2</v>
      </c>
      <c r="B171" s="258" t="s">
        <v>106</v>
      </c>
      <c r="C171" s="258"/>
      <c r="D171" s="258"/>
      <c r="E171" s="258"/>
      <c r="F171" s="258"/>
      <c r="G171" s="258"/>
      <c r="H171" s="258"/>
      <c r="I171" s="258"/>
    </row>
    <row r="172" spans="1:9" ht="34.9" customHeight="1" x14ac:dyDescent="0.25">
      <c r="A172" s="12">
        <v>3</v>
      </c>
      <c r="B172" s="258" t="s">
        <v>107</v>
      </c>
      <c r="C172" s="258"/>
      <c r="D172" s="258"/>
      <c r="E172" s="258"/>
      <c r="F172" s="258"/>
      <c r="G172" s="258"/>
      <c r="H172" s="258"/>
      <c r="I172" s="258"/>
    </row>
    <row r="173" spans="1:9" ht="45" customHeight="1" x14ac:dyDescent="0.25">
      <c r="A173" s="12">
        <v>4</v>
      </c>
      <c r="B173" s="258" t="s">
        <v>108</v>
      </c>
      <c r="C173" s="258"/>
      <c r="D173" s="258"/>
      <c r="E173" s="258"/>
      <c r="F173" s="258"/>
      <c r="G173" s="258"/>
      <c r="H173" s="258"/>
      <c r="I173" s="258"/>
    </row>
    <row r="174" spans="1:9" ht="12" customHeight="1" x14ac:dyDescent="0.25">
      <c r="A174" s="12">
        <v>5</v>
      </c>
      <c r="B174" s="258" t="s">
        <v>109</v>
      </c>
      <c r="C174" s="258"/>
      <c r="D174" s="258"/>
      <c r="E174" s="258"/>
      <c r="F174" s="258"/>
      <c r="G174" s="258"/>
      <c r="H174" s="258"/>
      <c r="I174" s="258"/>
    </row>
    <row r="175" spans="1:9" ht="25.15" customHeight="1" x14ac:dyDescent="0.25">
      <c r="A175" s="12"/>
      <c r="B175" s="258" t="s">
        <v>110</v>
      </c>
      <c r="C175" s="258"/>
      <c r="D175" s="258"/>
      <c r="E175" s="258"/>
      <c r="F175" s="258"/>
      <c r="G175" s="258"/>
      <c r="H175" s="258"/>
      <c r="I175" s="258"/>
    </row>
    <row r="176" spans="1:9" ht="34.9" customHeight="1" x14ac:dyDescent="0.25">
      <c r="A176" s="12"/>
      <c r="B176" s="258" t="s">
        <v>111</v>
      </c>
      <c r="C176" s="258"/>
      <c r="D176" s="258"/>
      <c r="E176" s="258"/>
      <c r="F176" s="258"/>
      <c r="G176" s="258"/>
      <c r="H176" s="258"/>
      <c r="I176" s="258"/>
    </row>
    <row r="177" spans="1:9" ht="25.15" customHeight="1" x14ac:dyDescent="0.25">
      <c r="A177" s="12"/>
      <c r="B177" s="258" t="s">
        <v>112</v>
      </c>
      <c r="C177" s="258"/>
      <c r="D177" s="258"/>
      <c r="E177" s="258"/>
      <c r="F177" s="258"/>
      <c r="G177" s="258"/>
      <c r="H177" s="258"/>
      <c r="I177" s="258"/>
    </row>
    <row r="178" spans="1:9" ht="25.15" customHeight="1" x14ac:dyDescent="0.25">
      <c r="A178" s="12">
        <v>6</v>
      </c>
      <c r="B178" s="258" t="s">
        <v>113</v>
      </c>
      <c r="C178" s="258"/>
      <c r="D178" s="258"/>
      <c r="E178" s="258"/>
      <c r="F178" s="258"/>
      <c r="G178" s="258"/>
      <c r="H178" s="258"/>
      <c r="I178" s="258"/>
    </row>
    <row r="179" spans="1:9" ht="12" customHeight="1" x14ac:dyDescent="0.25">
      <c r="A179" s="12"/>
      <c r="B179" s="258" t="s">
        <v>114</v>
      </c>
      <c r="C179" s="258"/>
      <c r="D179" s="258"/>
      <c r="E179" s="258"/>
      <c r="F179" s="258"/>
      <c r="G179" s="258"/>
      <c r="H179" s="258"/>
      <c r="I179" s="258"/>
    </row>
    <row r="180" spans="1:9" ht="12" customHeight="1" x14ac:dyDescent="0.25">
      <c r="A180" s="12"/>
      <c r="B180" s="258" t="s">
        <v>115</v>
      </c>
      <c r="C180" s="258"/>
      <c r="D180" s="258"/>
      <c r="E180" s="258"/>
      <c r="F180" s="258"/>
      <c r="G180" s="258"/>
      <c r="H180" s="258"/>
      <c r="I180" s="258"/>
    </row>
    <row r="181" spans="1:9" ht="34.9" customHeight="1" x14ac:dyDescent="0.25">
      <c r="A181" s="12">
        <v>7</v>
      </c>
      <c r="B181" s="258" t="s">
        <v>116</v>
      </c>
      <c r="C181" s="258"/>
      <c r="D181" s="258"/>
      <c r="E181" s="258"/>
      <c r="F181" s="258"/>
      <c r="G181" s="258"/>
      <c r="H181" s="258"/>
      <c r="I181" s="258"/>
    </row>
    <row r="182" spans="1:9" ht="12" customHeight="1" x14ac:dyDescent="0.25">
      <c r="A182" s="12">
        <v>8</v>
      </c>
      <c r="B182" s="258" t="s">
        <v>117</v>
      </c>
      <c r="C182" s="258"/>
      <c r="D182" s="258"/>
      <c r="E182" s="258"/>
      <c r="F182" s="258"/>
      <c r="G182" s="258"/>
      <c r="H182" s="258"/>
      <c r="I182" s="258"/>
    </row>
    <row r="183" spans="1:9" ht="34.9" customHeight="1" x14ac:dyDescent="0.25">
      <c r="A183" s="12"/>
      <c r="B183" s="258" t="s">
        <v>118</v>
      </c>
      <c r="C183" s="258"/>
      <c r="D183" s="258"/>
      <c r="E183" s="258"/>
      <c r="F183" s="258"/>
      <c r="G183" s="258"/>
      <c r="H183" s="258"/>
      <c r="I183" s="258"/>
    </row>
    <row r="184" spans="1:9" ht="25.15" customHeight="1" x14ac:dyDescent="0.25">
      <c r="A184" s="12"/>
      <c r="B184" s="258" t="s">
        <v>103</v>
      </c>
      <c r="C184" s="258"/>
      <c r="D184" s="258"/>
      <c r="E184" s="258"/>
      <c r="F184" s="258"/>
      <c r="G184" s="258"/>
      <c r="H184" s="258"/>
      <c r="I184" s="258"/>
    </row>
    <row r="185" spans="1:9" ht="34.9" customHeight="1" x14ac:dyDescent="0.25">
      <c r="A185" s="12"/>
      <c r="B185" s="258" t="s">
        <v>119</v>
      </c>
      <c r="C185" s="258"/>
      <c r="D185" s="258"/>
      <c r="E185" s="258"/>
      <c r="F185" s="258"/>
      <c r="G185" s="258"/>
      <c r="H185" s="258"/>
      <c r="I185" s="258"/>
    </row>
    <row r="186" spans="1:9" ht="25.15" customHeight="1" x14ac:dyDescent="0.25">
      <c r="A186" s="12"/>
      <c r="B186" s="258" t="s">
        <v>120</v>
      </c>
      <c r="C186" s="258"/>
      <c r="D186" s="258"/>
      <c r="E186" s="258"/>
      <c r="F186" s="258"/>
      <c r="G186" s="258"/>
      <c r="H186" s="258"/>
      <c r="I186" s="258"/>
    </row>
    <row r="187" spans="1:9" ht="12" customHeight="1" x14ac:dyDescent="0.25">
      <c r="A187" s="12"/>
      <c r="B187" s="258" t="s">
        <v>121</v>
      </c>
      <c r="C187" s="258"/>
      <c r="D187" s="258"/>
      <c r="E187" s="258"/>
      <c r="F187" s="258"/>
      <c r="G187" s="258"/>
      <c r="H187" s="258"/>
      <c r="I187" s="258"/>
    </row>
    <row r="188" spans="1:9" ht="12" customHeight="1" x14ac:dyDescent="0.25">
      <c r="A188" s="12"/>
      <c r="B188" s="258" t="s">
        <v>122</v>
      </c>
      <c r="C188" s="258"/>
      <c r="D188" s="258"/>
      <c r="E188" s="258"/>
      <c r="F188" s="258"/>
      <c r="G188" s="258"/>
      <c r="H188" s="258"/>
      <c r="I188" s="258"/>
    </row>
    <row r="189" spans="1:9" ht="55.15" customHeight="1" x14ac:dyDescent="0.25">
      <c r="A189" s="12">
        <v>9</v>
      </c>
      <c r="B189" s="258" t="s">
        <v>123</v>
      </c>
      <c r="C189" s="258"/>
      <c r="D189" s="258"/>
      <c r="E189" s="258"/>
      <c r="F189" s="258"/>
      <c r="G189" s="258"/>
      <c r="H189" s="258"/>
      <c r="I189" s="258"/>
    </row>
    <row r="190" spans="1:9" ht="25.15" customHeight="1" x14ac:dyDescent="0.25">
      <c r="A190" s="12">
        <v>10</v>
      </c>
      <c r="B190" s="258" t="s">
        <v>124</v>
      </c>
      <c r="C190" s="258"/>
      <c r="D190" s="258"/>
      <c r="E190" s="258"/>
      <c r="F190" s="258"/>
      <c r="G190" s="258"/>
      <c r="H190" s="258"/>
      <c r="I190" s="258"/>
    </row>
    <row r="191" spans="1:9" ht="12" customHeight="1" x14ac:dyDescent="0.25">
      <c r="A191" s="12"/>
      <c r="B191" s="258" t="s">
        <v>125</v>
      </c>
      <c r="C191" s="258"/>
      <c r="D191" s="258"/>
      <c r="E191" s="258"/>
      <c r="F191" s="258"/>
      <c r="G191" s="258"/>
      <c r="H191" s="258"/>
      <c r="I191" s="258"/>
    </row>
    <row r="192" spans="1:9" ht="12" customHeight="1" x14ac:dyDescent="0.25">
      <c r="A192" s="12"/>
      <c r="B192" s="258" t="s">
        <v>126</v>
      </c>
      <c r="C192" s="258"/>
      <c r="D192" s="258"/>
      <c r="E192" s="258"/>
      <c r="F192" s="258"/>
      <c r="G192" s="258"/>
      <c r="H192" s="258"/>
      <c r="I192" s="258"/>
    </row>
    <row r="193" spans="1:16" ht="12" customHeight="1" x14ac:dyDescent="0.25">
      <c r="A193" s="12"/>
      <c r="B193" s="258" t="s">
        <v>127</v>
      </c>
      <c r="C193" s="258"/>
      <c r="D193" s="258"/>
      <c r="E193" s="258"/>
      <c r="F193" s="258"/>
      <c r="G193" s="258"/>
      <c r="H193" s="258"/>
      <c r="I193" s="258"/>
    </row>
    <row r="194" spans="1:16" ht="12" customHeight="1" x14ac:dyDescent="0.25">
      <c r="A194" s="12"/>
      <c r="B194" s="258" t="s">
        <v>102</v>
      </c>
      <c r="C194" s="258"/>
      <c r="D194" s="258"/>
      <c r="E194" s="258"/>
      <c r="F194" s="258"/>
      <c r="G194" s="258"/>
      <c r="H194" s="258"/>
      <c r="I194" s="258"/>
    </row>
    <row r="195" spans="1:16" ht="12" customHeight="1" x14ac:dyDescent="0.25">
      <c r="A195" s="12">
        <v>11</v>
      </c>
      <c r="B195" s="258" t="s">
        <v>128</v>
      </c>
      <c r="C195" s="258"/>
      <c r="D195" s="258"/>
      <c r="E195" s="258"/>
      <c r="F195" s="258"/>
      <c r="G195" s="258"/>
      <c r="H195" s="258"/>
      <c r="I195" s="258"/>
    </row>
    <row r="196" spans="1:16" ht="12" customHeight="1" x14ac:dyDescent="0.25">
      <c r="A196" s="12"/>
      <c r="B196" s="258" t="s">
        <v>129</v>
      </c>
      <c r="C196" s="258"/>
      <c r="D196" s="258"/>
      <c r="E196" s="258"/>
      <c r="F196" s="258"/>
      <c r="G196" s="258"/>
      <c r="H196" s="258"/>
      <c r="I196" s="258"/>
    </row>
    <row r="197" spans="1:16" ht="12" customHeight="1" x14ac:dyDescent="0.25">
      <c r="A197" s="12"/>
      <c r="B197" s="37"/>
      <c r="C197" s="37"/>
      <c r="D197" s="37"/>
      <c r="E197" s="37"/>
      <c r="F197" s="37"/>
      <c r="G197" s="37"/>
      <c r="H197" s="37"/>
      <c r="I197" s="37"/>
      <c r="K197" s="37"/>
      <c r="L197" s="37"/>
      <c r="M197" s="37"/>
      <c r="N197" s="37"/>
      <c r="O197" s="37"/>
      <c r="P197" s="37"/>
    </row>
    <row r="198" spans="1:16" ht="34.9" customHeight="1" x14ac:dyDescent="0.25">
      <c r="A198" s="12"/>
      <c r="B198" s="258" t="s">
        <v>130</v>
      </c>
      <c r="C198" s="258"/>
      <c r="D198" s="258"/>
      <c r="E198" s="258"/>
      <c r="F198" s="258"/>
      <c r="G198" s="258"/>
      <c r="H198" s="258"/>
      <c r="I198" s="258"/>
    </row>
    <row r="199" spans="1:16" ht="25.15" customHeight="1" x14ac:dyDescent="0.25">
      <c r="A199" s="12">
        <v>12</v>
      </c>
      <c r="B199" s="258" t="s">
        <v>131</v>
      </c>
      <c r="C199" s="258"/>
      <c r="D199" s="258"/>
      <c r="E199" s="258"/>
      <c r="F199" s="258"/>
      <c r="G199" s="258"/>
      <c r="H199" s="258"/>
      <c r="I199" s="258"/>
    </row>
    <row r="200" spans="1:16" ht="25.15" customHeight="1" x14ac:dyDescent="0.25">
      <c r="A200" s="12"/>
      <c r="B200" s="258" t="s">
        <v>132</v>
      </c>
      <c r="C200" s="258"/>
      <c r="D200" s="258"/>
      <c r="E200" s="258"/>
      <c r="F200" s="258"/>
      <c r="G200" s="258"/>
      <c r="H200" s="258"/>
      <c r="I200" s="258"/>
    </row>
    <row r="201" spans="1:16" ht="12" customHeight="1" x14ac:dyDescent="0.25">
      <c r="A201" s="12"/>
      <c r="B201" s="258" t="s">
        <v>133</v>
      </c>
      <c r="C201" s="258"/>
      <c r="D201" s="258"/>
      <c r="E201" s="258"/>
      <c r="F201" s="258"/>
      <c r="G201" s="258"/>
      <c r="H201" s="258"/>
      <c r="I201" s="258"/>
    </row>
    <row r="202" spans="1:16" ht="25.15" customHeight="1" x14ac:dyDescent="0.25">
      <c r="A202" s="12"/>
      <c r="B202" s="258" t="s">
        <v>134</v>
      </c>
      <c r="C202" s="258"/>
      <c r="D202" s="258"/>
      <c r="E202" s="258"/>
      <c r="F202" s="258"/>
      <c r="G202" s="258"/>
      <c r="H202" s="258"/>
      <c r="I202" s="258"/>
    </row>
    <row r="203" spans="1:16" ht="25.15" customHeight="1" x14ac:dyDescent="0.25">
      <c r="A203" s="12"/>
      <c r="B203" s="258" t="s">
        <v>135</v>
      </c>
      <c r="C203" s="258"/>
      <c r="D203" s="258"/>
      <c r="E203" s="258"/>
      <c r="F203" s="258"/>
      <c r="G203" s="258"/>
      <c r="H203" s="258"/>
      <c r="I203" s="258"/>
    </row>
    <row r="204" spans="1:16" ht="25.15" customHeight="1" x14ac:dyDescent="0.25">
      <c r="A204" s="12">
        <v>13</v>
      </c>
      <c r="B204" s="258" t="s">
        <v>135</v>
      </c>
      <c r="C204" s="258"/>
      <c r="D204" s="258"/>
      <c r="E204" s="258"/>
      <c r="F204" s="258"/>
      <c r="G204" s="258"/>
      <c r="H204" s="258"/>
      <c r="I204" s="258"/>
    </row>
    <row r="205" spans="1:16" ht="12" customHeight="1" x14ac:dyDescent="0.25">
      <c r="A205" s="12"/>
      <c r="B205" s="258" t="s">
        <v>136</v>
      </c>
      <c r="C205" s="258"/>
      <c r="D205" s="258"/>
      <c r="E205" s="258"/>
      <c r="F205" s="258"/>
      <c r="G205" s="258"/>
      <c r="H205" s="258"/>
      <c r="I205" s="258"/>
    </row>
    <row r="206" spans="1:16" ht="24" customHeight="1" x14ac:dyDescent="0.25">
      <c r="A206" s="12"/>
      <c r="B206" s="258" t="s">
        <v>137</v>
      </c>
      <c r="C206" s="258"/>
      <c r="D206" s="258"/>
      <c r="E206" s="258"/>
      <c r="F206" s="258"/>
      <c r="G206" s="258"/>
      <c r="H206" s="258"/>
      <c r="I206" s="258"/>
    </row>
    <row r="207" spans="1:16" ht="12" customHeight="1" x14ac:dyDescent="0.25">
      <c r="A207" s="12">
        <v>14</v>
      </c>
      <c r="B207" s="258" t="s">
        <v>138</v>
      </c>
      <c r="C207" s="258"/>
      <c r="D207" s="258"/>
      <c r="E207" s="258"/>
      <c r="F207" s="258"/>
      <c r="G207" s="258"/>
      <c r="H207" s="258"/>
      <c r="I207" s="258"/>
    </row>
    <row r="208" spans="1:16" ht="24" customHeight="1" x14ac:dyDescent="0.25">
      <c r="A208" s="12"/>
      <c r="B208" s="258" t="s">
        <v>139</v>
      </c>
      <c r="C208" s="258"/>
      <c r="D208" s="258"/>
      <c r="E208" s="258"/>
      <c r="F208" s="258"/>
      <c r="G208" s="258"/>
      <c r="H208" s="258"/>
      <c r="I208" s="258"/>
    </row>
    <row r="209" spans="1:9" ht="24" customHeight="1" x14ac:dyDescent="0.25">
      <c r="A209" s="12"/>
      <c r="B209" s="258" t="s">
        <v>104</v>
      </c>
      <c r="C209" s="258"/>
      <c r="D209" s="258"/>
      <c r="E209" s="258"/>
      <c r="F209" s="258"/>
      <c r="G209" s="258"/>
      <c r="H209" s="258"/>
      <c r="I209" s="258"/>
    </row>
    <row r="210" spans="1:9" ht="12" customHeight="1" x14ac:dyDescent="0.25">
      <c r="A210" s="12"/>
      <c r="B210" s="258" t="s">
        <v>140</v>
      </c>
      <c r="C210" s="258"/>
      <c r="D210" s="258"/>
      <c r="E210" s="258"/>
      <c r="F210" s="258"/>
      <c r="G210" s="258"/>
      <c r="H210" s="258"/>
      <c r="I210" s="258"/>
    </row>
    <row r="211" spans="1:9" ht="12" customHeight="1" x14ac:dyDescent="0.25">
      <c r="A211" s="12"/>
      <c r="B211" s="258" t="s">
        <v>141</v>
      </c>
      <c r="C211" s="258"/>
      <c r="D211" s="258"/>
      <c r="E211" s="258"/>
      <c r="F211" s="258"/>
      <c r="G211" s="258"/>
      <c r="H211" s="258"/>
      <c r="I211" s="258"/>
    </row>
    <row r="212" spans="1:9" ht="25.15" customHeight="1" x14ac:dyDescent="0.25">
      <c r="A212" s="12">
        <v>15</v>
      </c>
      <c r="B212" s="258" t="s">
        <v>142</v>
      </c>
      <c r="C212" s="258"/>
      <c r="D212" s="258"/>
      <c r="E212" s="258"/>
      <c r="F212" s="258"/>
      <c r="G212" s="258"/>
      <c r="H212" s="258"/>
      <c r="I212" s="258"/>
    </row>
    <row r="213" spans="1:9" ht="25.15" customHeight="1" x14ac:dyDescent="0.25">
      <c r="A213" s="12">
        <v>16</v>
      </c>
      <c r="B213" s="258" t="s">
        <v>143</v>
      </c>
      <c r="C213" s="258"/>
      <c r="D213" s="258"/>
      <c r="E213" s="258"/>
      <c r="F213" s="258"/>
      <c r="G213" s="258"/>
      <c r="H213" s="258"/>
      <c r="I213" s="258"/>
    </row>
    <row r="214" spans="1:9" ht="25.15" customHeight="1" x14ac:dyDescent="0.25">
      <c r="A214" s="12">
        <v>17</v>
      </c>
      <c r="B214" s="258" t="s">
        <v>144</v>
      </c>
      <c r="C214" s="258"/>
      <c r="D214" s="258"/>
      <c r="E214" s="258"/>
      <c r="F214" s="258"/>
      <c r="G214" s="258"/>
      <c r="H214" s="258"/>
      <c r="I214" s="258"/>
    </row>
    <row r="215" spans="1:9" x14ac:dyDescent="0.25">
      <c r="A215" s="36"/>
    </row>
    <row r="216" spans="1:9" x14ac:dyDescent="0.25">
      <c r="A216" s="36"/>
    </row>
    <row r="217" spans="1:9" x14ac:dyDescent="0.25">
      <c r="A217" s="36"/>
    </row>
    <row r="218" spans="1:9" x14ac:dyDescent="0.25">
      <c r="A218" s="36"/>
    </row>
    <row r="219" spans="1:9" x14ac:dyDescent="0.25">
      <c r="A219" s="36"/>
    </row>
  </sheetData>
  <mergeCells count="85">
    <mergeCell ref="C139:E139"/>
    <mergeCell ref="B126:I129"/>
    <mergeCell ref="B114:I114"/>
    <mergeCell ref="B133:I134"/>
    <mergeCell ref="F120:G120"/>
    <mergeCell ref="F121:G121"/>
    <mergeCell ref="F122:G122"/>
    <mergeCell ref="D120:E120"/>
    <mergeCell ref="D121:E121"/>
    <mergeCell ref="D122:E122"/>
    <mergeCell ref="B119:I119"/>
    <mergeCell ref="B135:E135"/>
    <mergeCell ref="B136:E136"/>
    <mergeCell ref="B137:E137"/>
    <mergeCell ref="B138:E138"/>
    <mergeCell ref="B170:I170"/>
    <mergeCell ref="B171:I171"/>
    <mergeCell ref="B172:I172"/>
    <mergeCell ref="B173:I173"/>
    <mergeCell ref="B174:I174"/>
    <mergeCell ref="F168:G168"/>
    <mergeCell ref="B142:I144"/>
    <mergeCell ref="B188:I188"/>
    <mergeCell ref="B175:I175"/>
    <mergeCell ref="B176:I176"/>
    <mergeCell ref="B177:I177"/>
    <mergeCell ref="B178:I178"/>
    <mergeCell ref="B184:I184"/>
    <mergeCell ref="B179:I179"/>
    <mergeCell ref="B180:I180"/>
    <mergeCell ref="B181:I181"/>
    <mergeCell ref="B182:I182"/>
    <mergeCell ref="B183:I183"/>
    <mergeCell ref="B185:I185"/>
    <mergeCell ref="B186:I186"/>
    <mergeCell ref="B187:I187"/>
    <mergeCell ref="B202:I202"/>
    <mergeCell ref="B189:I189"/>
    <mergeCell ref="B190:I190"/>
    <mergeCell ref="B191:I191"/>
    <mergeCell ref="B192:I192"/>
    <mergeCell ref="B193:I193"/>
    <mergeCell ref="B194:I194"/>
    <mergeCell ref="B195:I195"/>
    <mergeCell ref="B196:I196"/>
    <mergeCell ref="B198:I198"/>
    <mergeCell ref="B199:I199"/>
    <mergeCell ref="B200:I200"/>
    <mergeCell ref="B201:I201"/>
    <mergeCell ref="B214:I214"/>
    <mergeCell ref="B203:I203"/>
    <mergeCell ref="B204:I204"/>
    <mergeCell ref="B205:I205"/>
    <mergeCell ref="B206:I206"/>
    <mergeCell ref="B207:I207"/>
    <mergeCell ref="B208:I208"/>
    <mergeCell ref="B209:I209"/>
    <mergeCell ref="B210:I210"/>
    <mergeCell ref="B211:I211"/>
    <mergeCell ref="B212:I212"/>
    <mergeCell ref="B213:I213"/>
    <mergeCell ref="Q9:X9"/>
    <mergeCell ref="B1:C1"/>
    <mergeCell ref="K2:L2"/>
    <mergeCell ref="A11:I14"/>
    <mergeCell ref="M11:T14"/>
    <mergeCell ref="H2:I2"/>
    <mergeCell ref="H1:I1"/>
    <mergeCell ref="A8:I9"/>
    <mergeCell ref="A6:I6"/>
    <mergeCell ref="B101:I101"/>
    <mergeCell ref="B22:I22"/>
    <mergeCell ref="B92:I93"/>
    <mergeCell ref="B17:I17"/>
    <mergeCell ref="B18:I18"/>
    <mergeCell ref="B19:I19"/>
    <mergeCell ref="B86:I89"/>
    <mergeCell ref="B23:I23"/>
    <mergeCell ref="B28:I28"/>
    <mergeCell ref="B24:I24"/>
    <mergeCell ref="B27:I27"/>
    <mergeCell ref="B29:I29"/>
    <mergeCell ref="B32:I32"/>
    <mergeCell ref="B33:I33"/>
    <mergeCell ref="B34:I34"/>
  </mergeCells>
  <conditionalFormatting sqref="B17">
    <cfRule type="cellIs" dxfId="2" priority="3" operator="equal">
      <formula>#REF!</formula>
    </cfRule>
  </conditionalFormatting>
  <conditionalFormatting sqref="B18">
    <cfRule type="cellIs" dxfId="1" priority="2" operator="equal">
      <formula>#REF!</formula>
    </cfRule>
  </conditionalFormatting>
  <conditionalFormatting sqref="B19">
    <cfRule type="cellIs" dxfId="0" priority="1" operator="equal">
      <formula>#REF!</formula>
    </cfRule>
  </conditionalFormatting>
  <dataValidations count="3">
    <dataValidation type="list" allowBlank="1" showInputMessage="1" showErrorMessage="1" sqref="A35 A25" xr:uid="{2610830F-8508-4F02-A4A6-401E578A5A49}">
      <formula1>#REF!</formula1>
    </dataValidation>
    <dataValidation errorStyle="information" allowBlank="1" showInputMessage="1" showErrorMessage="1" errorTitle="UNLISTED ITEM" error="Please input customised items manually" sqref="B94:B98" xr:uid="{92AF6CB7-4A80-4E2F-8377-0310E8DEBE08}"/>
    <dataValidation type="list" errorStyle="information" allowBlank="1" showInputMessage="1" showErrorMessage="1" errorTitle="UNLISTED ITEM" error="Please input customised items manually" sqref="C83:I83 B77:B83 J77:XFD83 A83 B69:B75 B53:B67" xr:uid="{227805A3-D203-44AE-9483-BFAA5260215C}">
      <formula1>#REF!</formula1>
    </dataValidation>
  </dataValidations>
  <hyperlinks>
    <hyperlink ref="F43" r:id="rId1" display="www.pcen.com.au" xr:uid="{5937C124-EE85-429F-9F39-183244F0E136}"/>
    <hyperlink ref="F38" r:id="rId2" display="www.pcen.com.au" xr:uid="{C0891B7D-45A6-48F3-8EA4-3A9FBF47612C}"/>
  </hyperlinks>
  <printOptions horizontalCentered="1"/>
  <pageMargins left="0.59055118110236227" right="0.59055118110236227" top="1.5748031496062993" bottom="0.74803149606299213" header="0.31496062992125984" footer="0.31496062992125984"/>
  <pageSetup paperSize="9" orientation="portrait" r:id="rId3"/>
  <headerFooter>
    <oddHeader xml:space="preserve">&amp;L&amp;G&amp;R&amp;"-,Bold"ABN:&amp;"-,Regular" 366 2772 4029
&amp;"-,Bold"A:&amp;"-,Regular" Suite 802, 299 Sussex St, Sydney    
&amp;"-,Bold"E:&amp;"-,Regular" admin@pcen.com.au
&amp;"-,Bold"W: &amp;"-,Regular"www.pcen.com.au
&amp;"-,Bold"M:&amp;"-,Regular" 0426 076 689             </oddHeader>
    <oddFooter>&amp;L&amp;10Premium Consulting Engineers&amp;C&amp;10Fee Proposal&amp;R&amp;10Page &amp;P of &amp;N</oddFooter>
  </headerFooter>
  <rowBreaks count="5" manualBreakCount="5">
    <brk id="43" max="8" man="1"/>
    <brk id="83" max="8" man="1"/>
    <brk id="124" max="8" man="1"/>
    <brk id="168" max="8" man="1"/>
    <brk id="197" max="8" man="1"/>
  </rowBreaks>
  <drawing r:id="rId4"/>
  <legacyDrawingHF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BB6AE-3486-4357-AEF0-5FF2484AB058}">
  <sheetPr codeName="Sheet4"/>
  <dimension ref="A1:Z98"/>
  <sheetViews>
    <sheetView view="pageBreakPreview" topLeftCell="D22" zoomScale="115" zoomScaleNormal="115" zoomScaleSheetLayoutView="115" workbookViewId="0">
      <selection activeCell="D28" sqref="D28:H28"/>
    </sheetView>
  </sheetViews>
  <sheetFormatPr defaultRowHeight="15" outlineLevelRow="1" x14ac:dyDescent="0.25"/>
  <cols>
    <col min="1" max="1" width="4.7109375" customWidth="1"/>
    <col min="2" max="8" width="11.28515625" customWidth="1"/>
    <col min="9" max="9" width="4.7109375" customWidth="1"/>
    <col min="12" max="18" width="10.7109375" customWidth="1"/>
    <col min="19" max="19" width="11.7109375" customWidth="1"/>
    <col min="20" max="26" width="10.7109375" customWidth="1"/>
  </cols>
  <sheetData>
    <row r="1" spans="1:20" ht="31.5" x14ac:dyDescent="0.25">
      <c r="A1" s="292" t="s">
        <v>0</v>
      </c>
      <c r="B1" s="292"/>
      <c r="C1" s="292"/>
      <c r="D1" s="292"/>
      <c r="E1" s="292"/>
      <c r="F1" s="292"/>
      <c r="G1" s="292"/>
      <c r="H1" s="292"/>
      <c r="I1" s="292"/>
      <c r="L1" s="30"/>
      <c r="M1" s="30"/>
      <c r="N1" s="30"/>
      <c r="O1" s="30"/>
      <c r="P1" s="30"/>
      <c r="Q1" s="30"/>
      <c r="R1" s="30"/>
      <c r="T1" s="4"/>
    </row>
    <row r="2" spans="1:20" ht="19.899999999999999" customHeight="1" x14ac:dyDescent="0.35">
      <c r="A2" s="289" t="str">
        <f xml:space="preserve"> '01-Project Info'!B1</f>
        <v>Unit 25, 14 Yatala Road, Mount Kuring-Gai</v>
      </c>
      <c r="B2" s="289"/>
      <c r="C2" s="289"/>
      <c r="D2" s="289"/>
      <c r="E2" s="289"/>
      <c r="F2" s="289"/>
      <c r="G2" s="289"/>
      <c r="H2" s="289"/>
      <c r="I2" s="289"/>
      <c r="L2" s="19"/>
      <c r="M2" s="295"/>
      <c r="N2" s="295"/>
      <c r="O2" s="19"/>
      <c r="P2" s="19"/>
      <c r="Q2" s="19"/>
      <c r="R2" s="19"/>
      <c r="T2" s="1"/>
    </row>
    <row r="3" spans="1:20" ht="15" customHeight="1" x14ac:dyDescent="0.25">
      <c r="C3" s="19"/>
      <c r="D3" s="19"/>
      <c r="E3" s="19"/>
      <c r="F3" s="19"/>
      <c r="G3" s="19"/>
      <c r="H3" s="19"/>
      <c r="M3" s="19"/>
      <c r="N3" s="19"/>
      <c r="O3" s="19"/>
      <c r="P3" s="19"/>
      <c r="Q3" s="19"/>
      <c r="R3" s="19"/>
    </row>
    <row r="4" spans="1:20" ht="15" customHeight="1" x14ac:dyDescent="0.25">
      <c r="A4" s="9" t="s">
        <v>511</v>
      </c>
      <c r="B4" s="9"/>
      <c r="C4" s="9"/>
      <c r="D4" s="9"/>
      <c r="E4" s="9"/>
      <c r="F4" s="9"/>
      <c r="G4" s="9"/>
      <c r="H4" s="9"/>
      <c r="I4" s="9"/>
      <c r="K4" t="s">
        <v>512</v>
      </c>
      <c r="L4" s="9"/>
      <c r="M4" s="9"/>
      <c r="N4" s="9"/>
      <c r="O4" s="9"/>
      <c r="P4" s="9"/>
      <c r="Q4" s="9"/>
      <c r="R4" s="9"/>
    </row>
    <row r="5" spans="1:20" ht="15" customHeight="1" x14ac:dyDescent="0.25">
      <c r="A5" t="s">
        <v>1</v>
      </c>
      <c r="B5" s="290" t="s">
        <v>2</v>
      </c>
      <c r="C5" s="290"/>
      <c r="D5" s="1" t="s">
        <v>3</v>
      </c>
      <c r="E5" s="290" t="s">
        <v>4</v>
      </c>
      <c r="F5" s="290"/>
      <c r="G5" s="290"/>
      <c r="I5" s="15"/>
      <c r="N5" s="1"/>
    </row>
    <row r="6" spans="1:20" ht="15" customHeight="1" x14ac:dyDescent="0.25">
      <c r="B6" s="294" t="s">
        <v>7</v>
      </c>
      <c r="C6" s="294"/>
      <c r="E6" s="22" t="s">
        <v>58</v>
      </c>
      <c r="F6" s="22"/>
      <c r="G6" s="22"/>
      <c r="L6" s="12"/>
      <c r="M6" s="12"/>
      <c r="O6" s="12"/>
      <c r="P6" s="12"/>
      <c r="Q6" s="12"/>
    </row>
    <row r="7" spans="1:20" ht="15" customHeight="1" x14ac:dyDescent="0.25">
      <c r="B7" s="290" t="s">
        <v>41</v>
      </c>
      <c r="C7" s="290"/>
      <c r="D7" s="290"/>
      <c r="E7" s="290"/>
      <c r="F7" s="290"/>
      <c r="G7" s="1"/>
      <c r="Q7" s="1"/>
    </row>
    <row r="8" spans="1:20" ht="15" customHeight="1" x14ac:dyDescent="0.25">
      <c r="B8" s="291" t="s">
        <v>6</v>
      </c>
      <c r="C8" s="291"/>
      <c r="D8" s="291"/>
      <c r="E8" s="291"/>
      <c r="F8" s="291"/>
      <c r="L8" s="28"/>
      <c r="M8" s="28"/>
      <c r="N8" s="28"/>
      <c r="O8" s="28"/>
      <c r="P8" s="28"/>
    </row>
    <row r="9" spans="1:20" ht="15" customHeight="1" x14ac:dyDescent="0.25">
      <c r="A9" s="288" t="s">
        <v>5</v>
      </c>
      <c r="B9" s="288"/>
      <c r="C9" s="288"/>
      <c r="D9" s="288"/>
      <c r="E9" s="288"/>
      <c r="F9" s="288"/>
      <c r="G9" s="288"/>
      <c r="H9" s="288"/>
      <c r="I9" s="288"/>
    </row>
    <row r="10" spans="1:20" ht="15" customHeight="1" x14ac:dyDescent="0.25">
      <c r="B10" s="64" t="s">
        <v>204</v>
      </c>
      <c r="C10" s="68"/>
      <c r="D10" s="68"/>
      <c r="E10" s="68"/>
      <c r="F10" s="68"/>
      <c r="G10" s="68"/>
      <c r="H10" s="68"/>
      <c r="I10" s="21"/>
      <c r="T10" s="1"/>
    </row>
    <row r="11" spans="1:20" ht="15" customHeight="1" x14ac:dyDescent="0.25">
      <c r="B11" s="24" t="s">
        <v>205</v>
      </c>
      <c r="C11" s="24"/>
      <c r="D11" s="24"/>
      <c r="E11" s="24"/>
      <c r="F11" s="24"/>
      <c r="G11" s="24"/>
      <c r="H11" s="24"/>
      <c r="I11" s="17"/>
    </row>
    <row r="12" spans="1:20" ht="15" customHeight="1" x14ac:dyDescent="0.25">
      <c r="B12" s="24" t="s">
        <v>200</v>
      </c>
      <c r="C12" s="24"/>
      <c r="D12" s="24"/>
      <c r="E12" s="24"/>
      <c r="F12" s="24"/>
      <c r="G12" s="24"/>
      <c r="H12" s="24"/>
      <c r="I12" s="17"/>
    </row>
    <row r="13" spans="1:20" ht="15" customHeight="1" x14ac:dyDescent="0.25"/>
    <row r="14" spans="1:20" ht="15" customHeight="1" x14ac:dyDescent="0.25">
      <c r="A14" s="252" t="s">
        <v>51</v>
      </c>
      <c r="B14" s="252"/>
      <c r="C14" s="252"/>
      <c r="D14" s="252"/>
      <c r="E14" s="252"/>
      <c r="F14" s="252"/>
      <c r="G14" s="252"/>
      <c r="H14" s="252"/>
      <c r="I14" s="252"/>
    </row>
    <row r="15" spans="1:20" ht="15" customHeight="1" x14ac:dyDescent="0.25">
      <c r="A15" s="252" t="s">
        <v>8</v>
      </c>
      <c r="B15" s="252"/>
      <c r="C15" s="252"/>
      <c r="D15" s="252"/>
      <c r="E15" s="252"/>
      <c r="F15" s="252"/>
      <c r="G15" s="252"/>
      <c r="H15" s="252"/>
      <c r="I15" s="252"/>
    </row>
    <row r="16" spans="1:20" ht="19.899999999999999" customHeight="1" x14ac:dyDescent="0.25">
      <c r="A16" s="14" t="s">
        <v>9</v>
      </c>
      <c r="B16" s="7" t="s">
        <v>496</v>
      </c>
      <c r="C16" s="7"/>
      <c r="D16" s="7"/>
      <c r="E16" s="7"/>
      <c r="F16" s="7"/>
      <c r="G16" s="7"/>
      <c r="H16" s="7"/>
      <c r="I16" s="7"/>
      <c r="K16" s="14" t="s">
        <v>9</v>
      </c>
      <c r="L16" s="7" t="s">
        <v>62</v>
      </c>
      <c r="M16" s="7"/>
      <c r="N16" s="7"/>
      <c r="O16" s="7"/>
      <c r="P16" s="7"/>
      <c r="Q16" s="7"/>
      <c r="R16" s="7"/>
      <c r="S16" s="7"/>
    </row>
    <row r="17" spans="2:26" ht="19.899999999999999" customHeight="1" x14ac:dyDescent="0.25">
      <c r="B17" s="274" t="s">
        <v>10</v>
      </c>
      <c r="C17" s="274"/>
      <c r="D17" s="274" t="s">
        <v>11</v>
      </c>
      <c r="E17" s="274"/>
      <c r="F17" s="274"/>
      <c r="G17" s="274"/>
      <c r="H17" s="274"/>
      <c r="L17" s="274" t="s">
        <v>10</v>
      </c>
      <c r="M17" s="274"/>
      <c r="N17" s="274" t="s">
        <v>11</v>
      </c>
      <c r="O17" s="274"/>
      <c r="P17" s="274"/>
      <c r="Q17" s="274"/>
      <c r="R17" s="274"/>
      <c r="T17" s="282"/>
      <c r="U17" s="282"/>
      <c r="V17" s="282"/>
      <c r="W17" s="282"/>
      <c r="X17" s="282"/>
      <c r="Y17" s="282"/>
      <c r="Z17" s="282"/>
    </row>
    <row r="18" spans="2:26" ht="45" customHeight="1" x14ac:dyDescent="0.25">
      <c r="B18" s="277" t="s">
        <v>497</v>
      </c>
      <c r="C18" s="278"/>
      <c r="D18" s="279" t="s">
        <v>285</v>
      </c>
      <c r="E18" s="280"/>
      <c r="F18" s="280"/>
      <c r="G18" s="280"/>
      <c r="H18" s="281"/>
      <c r="L18" s="277" t="s">
        <v>323</v>
      </c>
      <c r="M18" s="278"/>
      <c r="N18" s="285" t="s">
        <v>285</v>
      </c>
      <c r="O18" s="286"/>
      <c r="P18" s="286"/>
      <c r="Q18" s="286"/>
      <c r="R18" s="287"/>
      <c r="T18" s="251"/>
      <c r="U18" s="251"/>
      <c r="V18" s="249"/>
      <c r="W18" s="249"/>
      <c r="X18" s="249"/>
      <c r="Y18" s="249"/>
      <c r="Z18" s="249"/>
    </row>
    <row r="19" spans="2:26" ht="45" customHeight="1" x14ac:dyDescent="0.25">
      <c r="B19" s="277" t="s">
        <v>498</v>
      </c>
      <c r="C19" s="278"/>
      <c r="D19" s="279" t="s">
        <v>285</v>
      </c>
      <c r="E19" s="280"/>
      <c r="F19" s="280"/>
      <c r="G19" s="280"/>
      <c r="H19" s="281"/>
      <c r="L19" s="277" t="s">
        <v>295</v>
      </c>
      <c r="M19" s="278"/>
      <c r="N19" s="285" t="s">
        <v>285</v>
      </c>
      <c r="O19" s="286"/>
      <c r="P19" s="286"/>
      <c r="Q19" s="286"/>
      <c r="R19" s="287"/>
      <c r="T19" s="251"/>
      <c r="U19" s="251"/>
      <c r="V19" s="249"/>
      <c r="W19" s="249"/>
      <c r="X19" s="249"/>
      <c r="Y19" s="249"/>
      <c r="Z19" s="249"/>
    </row>
    <row r="20" spans="2:26" ht="45" customHeight="1" x14ac:dyDescent="0.25">
      <c r="B20" s="277" t="s">
        <v>499</v>
      </c>
      <c r="C20" s="278"/>
      <c r="D20" s="279" t="s">
        <v>287</v>
      </c>
      <c r="E20" s="280"/>
      <c r="F20" s="280"/>
      <c r="G20" s="280"/>
      <c r="H20" s="281"/>
      <c r="L20" s="277" t="s">
        <v>286</v>
      </c>
      <c r="M20" s="278"/>
      <c r="N20" s="285" t="s">
        <v>287</v>
      </c>
      <c r="O20" s="286"/>
      <c r="P20" s="286"/>
      <c r="Q20" s="286"/>
      <c r="R20" s="287"/>
      <c r="T20" s="251"/>
      <c r="U20" s="251"/>
      <c r="V20" s="249"/>
      <c r="W20" s="249"/>
      <c r="X20" s="249"/>
      <c r="Y20" s="249"/>
      <c r="Z20" s="249"/>
    </row>
    <row r="21" spans="2:26" ht="45" customHeight="1" x14ac:dyDescent="0.25">
      <c r="B21" s="277" t="s">
        <v>500</v>
      </c>
      <c r="C21" s="278"/>
      <c r="D21" s="279" t="s">
        <v>267</v>
      </c>
      <c r="E21" s="280"/>
      <c r="F21" s="280"/>
      <c r="G21" s="280"/>
      <c r="H21" s="281"/>
      <c r="L21" s="277" t="s">
        <v>268</v>
      </c>
      <c r="M21" s="278"/>
      <c r="N21" s="279" t="s">
        <v>267</v>
      </c>
      <c r="O21" s="280"/>
      <c r="P21" s="280"/>
      <c r="Q21" s="280"/>
      <c r="R21" s="281"/>
      <c r="T21" s="251"/>
      <c r="U21" s="251"/>
      <c r="V21" s="249"/>
      <c r="W21" s="249"/>
      <c r="X21" s="249"/>
      <c r="Y21" s="249"/>
      <c r="Z21" s="249"/>
    </row>
    <row r="22" spans="2:26" ht="45" customHeight="1" x14ac:dyDescent="0.25">
      <c r="B22" s="277" t="s">
        <v>501</v>
      </c>
      <c r="C22" s="278"/>
      <c r="D22" s="279" t="s">
        <v>270</v>
      </c>
      <c r="E22" s="280"/>
      <c r="F22" s="280"/>
      <c r="G22" s="280"/>
      <c r="H22" s="281"/>
      <c r="L22" s="277" t="s">
        <v>269</v>
      </c>
      <c r="M22" s="278"/>
      <c r="N22" s="279" t="s">
        <v>270</v>
      </c>
      <c r="O22" s="280"/>
      <c r="P22" s="280"/>
      <c r="Q22" s="280"/>
      <c r="R22" s="281"/>
      <c r="T22" s="251"/>
      <c r="U22" s="251"/>
      <c r="V22" s="249"/>
      <c r="W22" s="249"/>
      <c r="X22" s="249"/>
      <c r="Y22" s="249"/>
      <c r="Z22" s="249"/>
    </row>
    <row r="23" spans="2:26" ht="45" customHeight="1" x14ac:dyDescent="0.25">
      <c r="B23" s="277" t="s">
        <v>502</v>
      </c>
      <c r="C23" s="278"/>
      <c r="D23" s="279" t="s">
        <v>15</v>
      </c>
      <c r="E23" s="280"/>
      <c r="F23" s="280"/>
      <c r="G23" s="280"/>
      <c r="H23" s="281"/>
      <c r="L23" s="277" t="s">
        <v>271</v>
      </c>
      <c r="M23" s="278"/>
      <c r="N23" s="279" t="s">
        <v>15</v>
      </c>
      <c r="O23" s="280"/>
      <c r="P23" s="280"/>
      <c r="Q23" s="280"/>
      <c r="R23" s="281"/>
      <c r="T23" s="251"/>
      <c r="U23" s="251"/>
      <c r="V23" s="249"/>
      <c r="W23" s="249"/>
      <c r="X23" s="249"/>
      <c r="Y23" s="249"/>
      <c r="Z23" s="249"/>
    </row>
    <row r="24" spans="2:26" ht="45" customHeight="1" x14ac:dyDescent="0.25">
      <c r="B24" s="275" t="s">
        <v>503</v>
      </c>
      <c r="C24" s="275"/>
      <c r="D24" s="276" t="s">
        <v>16</v>
      </c>
      <c r="E24" s="276"/>
      <c r="F24" s="276"/>
      <c r="G24" s="276"/>
      <c r="H24" s="276"/>
      <c r="L24" s="275" t="s">
        <v>12</v>
      </c>
      <c r="M24" s="275"/>
      <c r="N24" s="276" t="s">
        <v>16</v>
      </c>
      <c r="O24" s="276"/>
      <c r="P24" s="276"/>
      <c r="Q24" s="276"/>
      <c r="R24" s="276"/>
      <c r="T24" s="251"/>
      <c r="U24" s="251"/>
      <c r="V24" s="249"/>
      <c r="W24" s="249"/>
      <c r="X24" s="249"/>
      <c r="Y24" s="249"/>
      <c r="Z24" s="249"/>
    </row>
    <row r="25" spans="2:26" ht="45" customHeight="1" x14ac:dyDescent="0.25">
      <c r="B25" s="275" t="s">
        <v>504</v>
      </c>
      <c r="C25" s="275"/>
      <c r="D25" s="276" t="s">
        <v>289</v>
      </c>
      <c r="E25" s="276"/>
      <c r="F25" s="276"/>
      <c r="G25" s="276"/>
      <c r="H25" s="276"/>
      <c r="L25" s="275" t="s">
        <v>288</v>
      </c>
      <c r="M25" s="275"/>
      <c r="N25" s="276" t="s">
        <v>289</v>
      </c>
      <c r="O25" s="276"/>
      <c r="P25" s="276"/>
      <c r="Q25" s="276"/>
      <c r="R25" s="276"/>
      <c r="T25" s="251"/>
      <c r="U25" s="251"/>
      <c r="V25" s="249"/>
      <c r="W25" s="249"/>
      <c r="X25" s="249"/>
      <c r="Y25" s="249"/>
      <c r="Z25" s="249"/>
    </row>
    <row r="26" spans="2:26" ht="45" customHeight="1" x14ac:dyDescent="0.25">
      <c r="B26" s="277" t="s">
        <v>505</v>
      </c>
      <c r="C26" s="278"/>
      <c r="D26" s="279" t="s">
        <v>273</v>
      </c>
      <c r="E26" s="280"/>
      <c r="F26" s="280"/>
      <c r="G26" s="280"/>
      <c r="H26" s="281"/>
      <c r="L26" s="277" t="s">
        <v>272</v>
      </c>
      <c r="M26" s="278"/>
      <c r="N26" s="279" t="s">
        <v>273</v>
      </c>
      <c r="O26" s="280"/>
      <c r="P26" s="280"/>
      <c r="Q26" s="280"/>
      <c r="R26" s="281"/>
      <c r="T26" s="251"/>
      <c r="U26" s="251"/>
      <c r="V26" s="249"/>
      <c r="W26" s="249"/>
      <c r="X26" s="249"/>
      <c r="Y26" s="249"/>
      <c r="Z26" s="249"/>
    </row>
    <row r="27" spans="2:26" ht="45" customHeight="1" x14ac:dyDescent="0.25">
      <c r="B27" s="277" t="s">
        <v>506</v>
      </c>
      <c r="C27" s="278"/>
      <c r="D27" s="279" t="s">
        <v>17</v>
      </c>
      <c r="E27" s="280"/>
      <c r="F27" s="280"/>
      <c r="G27" s="280"/>
      <c r="H27" s="281"/>
      <c r="L27" s="277" t="s">
        <v>13</v>
      </c>
      <c r="M27" s="278"/>
      <c r="N27" s="279" t="s">
        <v>17</v>
      </c>
      <c r="O27" s="280"/>
      <c r="P27" s="280"/>
      <c r="Q27" s="280"/>
      <c r="R27" s="281"/>
      <c r="T27" s="21"/>
      <c r="U27" s="21"/>
      <c r="V27" s="112"/>
      <c r="W27" s="112"/>
      <c r="X27" s="112"/>
      <c r="Y27" s="112"/>
      <c r="Z27" s="112"/>
    </row>
    <row r="28" spans="2:26" ht="45" customHeight="1" x14ac:dyDescent="0.25">
      <c r="B28" s="275" t="s">
        <v>507</v>
      </c>
      <c r="C28" s="275"/>
      <c r="D28" s="276" t="s">
        <v>291</v>
      </c>
      <c r="E28" s="276"/>
      <c r="F28" s="276"/>
      <c r="G28" s="276"/>
      <c r="H28" s="276"/>
      <c r="L28" s="275" t="s">
        <v>274</v>
      </c>
      <c r="M28" s="275"/>
      <c r="N28" s="276" t="s">
        <v>291</v>
      </c>
      <c r="O28" s="276"/>
      <c r="P28" s="276"/>
      <c r="Q28" s="276"/>
      <c r="R28" s="276"/>
      <c r="T28" s="251"/>
      <c r="U28" s="251"/>
      <c r="V28" s="249"/>
      <c r="W28" s="249"/>
      <c r="X28" s="249"/>
      <c r="Y28" s="249"/>
      <c r="Z28" s="249"/>
    </row>
    <row r="29" spans="2:26" ht="45" customHeight="1" x14ac:dyDescent="0.25">
      <c r="B29" s="277" t="s">
        <v>508</v>
      </c>
      <c r="C29" s="278"/>
      <c r="D29" s="279" t="s">
        <v>276</v>
      </c>
      <c r="E29" s="280"/>
      <c r="F29" s="280"/>
      <c r="G29" s="280"/>
      <c r="H29" s="281"/>
      <c r="I29" s="7"/>
      <c r="L29" s="277" t="s">
        <v>275</v>
      </c>
      <c r="M29" s="278"/>
      <c r="N29" s="276" t="s">
        <v>290</v>
      </c>
      <c r="O29" s="276"/>
      <c r="P29" s="276"/>
      <c r="Q29" s="276"/>
      <c r="R29" s="276"/>
    </row>
    <row r="30" spans="2:26" ht="45" customHeight="1" x14ac:dyDescent="0.25">
      <c r="B30" s="266" t="s">
        <v>509</v>
      </c>
      <c r="C30" s="268"/>
      <c r="D30" s="285" t="s">
        <v>282</v>
      </c>
      <c r="E30" s="286"/>
      <c r="F30" s="286"/>
      <c r="G30" s="286"/>
      <c r="H30" s="287"/>
      <c r="I30" s="7"/>
      <c r="L30" s="266" t="s">
        <v>14</v>
      </c>
      <c r="M30" s="268"/>
      <c r="N30" s="285" t="s">
        <v>510</v>
      </c>
      <c r="O30" s="286"/>
      <c r="P30" s="286"/>
      <c r="Q30" s="286"/>
      <c r="R30" s="287"/>
      <c r="S30" s="1"/>
    </row>
    <row r="31" spans="2:26" ht="45" hidden="1" customHeight="1" outlineLevel="1" x14ac:dyDescent="0.25">
      <c r="B31" s="266"/>
      <c r="C31" s="268"/>
      <c r="D31" s="285"/>
      <c r="E31" s="286"/>
      <c r="F31" s="286"/>
      <c r="G31" s="286"/>
      <c r="H31" s="287"/>
      <c r="I31" s="7"/>
      <c r="K31" s="13"/>
      <c r="L31" s="266" t="s">
        <v>14</v>
      </c>
      <c r="M31" s="268"/>
      <c r="N31" s="285" t="s">
        <v>282</v>
      </c>
      <c r="O31" s="286"/>
      <c r="P31" s="286"/>
      <c r="Q31" s="286"/>
      <c r="R31" s="287"/>
    </row>
    <row r="32" spans="2:26" ht="15" customHeight="1" collapsed="1" x14ac:dyDescent="0.25">
      <c r="B32" s="7"/>
      <c r="C32" s="7"/>
      <c r="D32" s="7"/>
      <c r="E32" s="7"/>
      <c r="F32" s="7"/>
      <c r="G32" s="7"/>
      <c r="H32" s="7"/>
      <c r="I32" s="7"/>
      <c r="K32" s="13"/>
    </row>
    <row r="33" spans="1:26" ht="34.9" customHeight="1" x14ac:dyDescent="0.25">
      <c r="A33" s="14" t="s">
        <v>9</v>
      </c>
      <c r="B33" s="249" t="s">
        <v>294</v>
      </c>
      <c r="C33" s="249"/>
      <c r="D33" s="249"/>
      <c r="E33" s="249"/>
      <c r="F33" s="249"/>
      <c r="G33" s="249"/>
      <c r="H33" s="249"/>
      <c r="I33" s="249"/>
    </row>
    <row r="34" spans="1:26" ht="19.899999999999999" customHeight="1" x14ac:dyDescent="0.25">
      <c r="B34" s="274" t="s">
        <v>40</v>
      </c>
      <c r="C34" s="274"/>
      <c r="D34" s="274" t="s">
        <v>11</v>
      </c>
      <c r="E34" s="274"/>
      <c r="F34" s="274"/>
      <c r="G34" s="274"/>
      <c r="H34" s="274"/>
      <c r="L34" s="283" t="s">
        <v>40</v>
      </c>
      <c r="M34" s="283"/>
      <c r="N34" s="283" t="s">
        <v>11</v>
      </c>
      <c r="O34" s="283"/>
      <c r="P34" s="283"/>
      <c r="Q34" s="283"/>
      <c r="R34" s="283"/>
    </row>
    <row r="35" spans="1:26" ht="30" customHeight="1" x14ac:dyDescent="0.25">
      <c r="B35" s="275" t="s">
        <v>53</v>
      </c>
      <c r="C35" s="275"/>
      <c r="D35" s="276" t="s">
        <v>42</v>
      </c>
      <c r="E35" s="276"/>
      <c r="F35" s="276"/>
      <c r="G35" s="276"/>
      <c r="H35" s="276"/>
      <c r="L35" s="275" t="s">
        <v>53</v>
      </c>
      <c r="M35" s="275"/>
      <c r="N35" s="276" t="s">
        <v>42</v>
      </c>
      <c r="O35" s="276"/>
      <c r="P35" s="276"/>
      <c r="Q35" s="276"/>
      <c r="R35" s="276"/>
    </row>
    <row r="36" spans="1:26" ht="30" customHeight="1" x14ac:dyDescent="0.25">
      <c r="B36" s="275" t="s">
        <v>54</v>
      </c>
      <c r="C36" s="275"/>
      <c r="D36" s="276" t="s">
        <v>43</v>
      </c>
      <c r="E36" s="276"/>
      <c r="F36" s="276"/>
      <c r="G36" s="276"/>
      <c r="H36" s="276"/>
      <c r="L36" s="275" t="s">
        <v>54</v>
      </c>
      <c r="M36" s="275"/>
      <c r="N36" s="276" t="s">
        <v>43</v>
      </c>
      <c r="O36" s="276"/>
      <c r="P36" s="276"/>
      <c r="Q36" s="276"/>
      <c r="R36" s="276"/>
    </row>
    <row r="37" spans="1:26" ht="30" customHeight="1" x14ac:dyDescent="0.25">
      <c r="B37" s="275" t="s">
        <v>55</v>
      </c>
      <c r="C37" s="275"/>
      <c r="D37" s="276" t="s">
        <v>44</v>
      </c>
      <c r="E37" s="276"/>
      <c r="F37" s="276"/>
      <c r="G37" s="276"/>
      <c r="H37" s="276"/>
      <c r="L37" s="275" t="s">
        <v>55</v>
      </c>
      <c r="M37" s="275"/>
      <c r="N37" s="276" t="s">
        <v>44</v>
      </c>
      <c r="O37" s="276"/>
      <c r="P37" s="276"/>
      <c r="Q37" s="276"/>
      <c r="R37" s="276"/>
    </row>
    <row r="38" spans="1:26" ht="30" customHeight="1" x14ac:dyDescent="0.25">
      <c r="B38" s="275" t="s">
        <v>71</v>
      </c>
      <c r="C38" s="275"/>
      <c r="D38" s="276" t="s">
        <v>72</v>
      </c>
      <c r="E38" s="276"/>
      <c r="F38" s="276"/>
      <c r="G38" s="276"/>
      <c r="H38" s="276"/>
      <c r="L38" s="275" t="s">
        <v>71</v>
      </c>
      <c r="M38" s="275"/>
      <c r="N38" s="276" t="s">
        <v>72</v>
      </c>
      <c r="O38" s="276"/>
      <c r="P38" s="276"/>
      <c r="Q38" s="276"/>
      <c r="R38" s="276"/>
    </row>
    <row r="39" spans="1:26" ht="30" hidden="1" customHeight="1" outlineLevel="1" x14ac:dyDescent="0.25">
      <c r="B39" s="275"/>
      <c r="C39" s="275"/>
      <c r="D39" s="276"/>
      <c r="E39" s="276"/>
      <c r="F39" s="276"/>
      <c r="G39" s="276"/>
      <c r="H39" s="276"/>
      <c r="L39" s="277" t="s">
        <v>56</v>
      </c>
      <c r="M39" s="278"/>
      <c r="N39" s="279" t="s">
        <v>45</v>
      </c>
      <c r="O39" s="280"/>
      <c r="P39" s="280"/>
      <c r="Q39" s="280"/>
      <c r="R39" s="281"/>
    </row>
    <row r="40" spans="1:26" ht="30" hidden="1" customHeight="1" outlineLevel="1" x14ac:dyDescent="0.25">
      <c r="B40" s="275"/>
      <c r="C40" s="275"/>
      <c r="D40" s="276"/>
      <c r="E40" s="276"/>
      <c r="F40" s="276"/>
      <c r="G40" s="276"/>
      <c r="H40" s="276"/>
      <c r="L40" s="277" t="s">
        <v>57</v>
      </c>
      <c r="M40" s="278"/>
      <c r="N40" s="279" t="s">
        <v>46</v>
      </c>
      <c r="O40" s="280"/>
      <c r="P40" s="280"/>
      <c r="Q40" s="280"/>
      <c r="R40" s="281"/>
    </row>
    <row r="41" spans="1:26" ht="30" hidden="1" customHeight="1" outlineLevel="1" x14ac:dyDescent="0.25">
      <c r="B41" s="284"/>
      <c r="C41" s="284"/>
      <c r="D41" s="284"/>
      <c r="E41" s="284"/>
      <c r="F41" s="284"/>
      <c r="G41" s="284"/>
      <c r="H41" s="284"/>
      <c r="L41" s="275" t="s">
        <v>278</v>
      </c>
      <c r="M41" s="275"/>
      <c r="N41" s="276" t="s">
        <v>277</v>
      </c>
      <c r="O41" s="276"/>
      <c r="P41" s="276"/>
      <c r="Q41" s="276"/>
      <c r="R41" s="276"/>
    </row>
    <row r="42" spans="1:26" ht="15" customHeight="1" collapsed="1" x14ac:dyDescent="0.25">
      <c r="A42" s="7"/>
      <c r="L42" s="17"/>
      <c r="O42" s="9"/>
      <c r="T42" s="21"/>
      <c r="U42" s="21"/>
      <c r="V42" s="112"/>
      <c r="W42" s="112"/>
      <c r="X42" s="112"/>
      <c r="Y42" s="112"/>
      <c r="Z42" s="112"/>
    </row>
    <row r="43" spans="1:26" ht="19.899999999999999" customHeight="1" x14ac:dyDescent="0.25">
      <c r="A43" s="7" t="s">
        <v>18</v>
      </c>
      <c r="L43" s="17"/>
      <c r="M43" s="120"/>
      <c r="N43" s="293"/>
      <c r="O43" s="293"/>
      <c r="P43" s="293"/>
      <c r="Q43" s="293"/>
      <c r="R43" s="293"/>
      <c r="T43" s="21"/>
      <c r="U43" s="21"/>
      <c r="V43" s="112"/>
      <c r="W43" s="112"/>
      <c r="X43" s="112"/>
      <c r="Y43" s="112"/>
      <c r="Z43" s="112"/>
    </row>
    <row r="44" spans="1:26" ht="19.899999999999999" customHeight="1" x14ac:dyDescent="0.25">
      <c r="B44" s="274" t="s">
        <v>201</v>
      </c>
      <c r="C44" s="274"/>
      <c r="D44" s="274" t="s">
        <v>198</v>
      </c>
      <c r="E44" s="274"/>
      <c r="F44" s="274"/>
      <c r="G44" s="274"/>
      <c r="H44" s="73" t="s">
        <v>199</v>
      </c>
      <c r="M44" s="21"/>
      <c r="N44" s="249"/>
      <c r="O44" s="249"/>
      <c r="P44" s="249"/>
      <c r="Q44" s="249"/>
      <c r="R44" s="249"/>
    </row>
    <row r="45" spans="1:26" ht="15" customHeight="1" x14ac:dyDescent="0.25">
      <c r="B45" s="273" t="str">
        <f>IF('01-Project Info'!A26=0, " ", '01-Project Info'!A26)</f>
        <v>M-000</v>
      </c>
      <c r="C45" s="273"/>
      <c r="D45" s="273" t="str">
        <f>IF('01-Project Info'!B26=0, " ", '01-Project Info'!B26)</f>
        <v>Cover Sheet</v>
      </c>
      <c r="E45" s="273"/>
      <c r="F45" s="273"/>
      <c r="G45" s="273"/>
      <c r="H45" s="74" t="str">
        <f>IF('01-Project Info'!C26=0, " ", '01-Project Info'!C26)</f>
        <v>A</v>
      </c>
      <c r="L45" s="17"/>
      <c r="M45" s="21"/>
      <c r="N45" s="249"/>
      <c r="O45" s="249"/>
      <c r="P45" s="249"/>
      <c r="Q45" s="249"/>
      <c r="R45" s="249"/>
    </row>
    <row r="46" spans="1:26" ht="15" customHeight="1" x14ac:dyDescent="0.25">
      <c r="B46" s="273" t="str">
        <f>IF('01-Project Info'!A27=0, " ", '01-Project Info'!A27)</f>
        <v>M-001</v>
      </c>
      <c r="C46" s="273"/>
      <c r="D46" s="273" t="str">
        <f>IF('01-Project Info'!B27=0, " ", '01-Project Info'!B27)</f>
        <v>Tenancy Level Layout</v>
      </c>
      <c r="E46" s="273"/>
      <c r="F46" s="273"/>
      <c r="G46" s="273"/>
      <c r="H46" s="74" t="str">
        <f>IF('01-Project Info'!C27=0, " ", '01-Project Info'!C27)</f>
        <v>A</v>
      </c>
      <c r="L46" s="251"/>
      <c r="M46" s="251"/>
      <c r="N46" s="249"/>
      <c r="O46" s="249"/>
      <c r="P46" s="249"/>
      <c r="Q46" s="249"/>
      <c r="R46" s="249"/>
    </row>
    <row r="47" spans="1:26" ht="15" customHeight="1" x14ac:dyDescent="0.25">
      <c r="B47" s="273" t="str">
        <f>IF('01-Project Info'!A28=0, " ", '01-Project Info'!A28)</f>
        <v>M-002</v>
      </c>
      <c r="C47" s="273"/>
      <c r="D47" s="273" t="str">
        <f>IF('01-Project Info'!B28=0, " ", '01-Project Info'!B28)</f>
        <v>Roof Layout</v>
      </c>
      <c r="E47" s="273"/>
      <c r="F47" s="273"/>
      <c r="G47" s="273"/>
      <c r="H47" s="74" t="str">
        <f>IF('01-Project Info'!C28=0, " ", '01-Project Info'!C28)</f>
        <v>A</v>
      </c>
      <c r="L47" s="251"/>
      <c r="M47" s="251"/>
      <c r="N47" s="249"/>
      <c r="O47" s="249"/>
      <c r="P47" s="249"/>
      <c r="Q47" s="249"/>
      <c r="R47" s="249"/>
    </row>
    <row r="48" spans="1:26" ht="15" hidden="1" customHeight="1" outlineLevel="1" x14ac:dyDescent="0.25">
      <c r="B48" s="273" t="str">
        <f>IF('01-Project Info'!A29=0, " ", '01-Project Info'!A29)</f>
        <v xml:space="preserve"> </v>
      </c>
      <c r="C48" s="273"/>
      <c r="D48" s="273" t="str">
        <f>IF('01-Project Info'!B29=0, " ", '01-Project Info'!B29)</f>
        <v xml:space="preserve"> </v>
      </c>
      <c r="E48" s="273"/>
      <c r="F48" s="273"/>
      <c r="G48" s="273"/>
      <c r="H48" s="74" t="str">
        <f>IF('01-Project Info'!C29=0, " ", '01-Project Info'!C29)</f>
        <v xml:space="preserve"> </v>
      </c>
      <c r="L48" s="251"/>
      <c r="M48" s="251"/>
      <c r="N48" s="249"/>
      <c r="O48" s="249"/>
      <c r="P48" s="249"/>
      <c r="Q48" s="249"/>
      <c r="R48" s="249"/>
    </row>
    <row r="49" spans="1:18" ht="15" hidden="1" customHeight="1" outlineLevel="1" x14ac:dyDescent="0.25">
      <c r="B49" s="273" t="str">
        <f>IF('01-Project Info'!A30=0, " ", '01-Project Info'!A30)</f>
        <v xml:space="preserve"> </v>
      </c>
      <c r="C49" s="273"/>
      <c r="D49" s="273" t="str">
        <f>IF('01-Project Info'!B30=0, " ", '01-Project Info'!B30)</f>
        <v xml:space="preserve"> </v>
      </c>
      <c r="E49" s="273"/>
      <c r="F49" s="273"/>
      <c r="G49" s="273"/>
      <c r="H49" s="74" t="str">
        <f>IF('01-Project Info'!C30=0, " ", '01-Project Info'!C30)</f>
        <v xml:space="preserve"> </v>
      </c>
      <c r="L49" s="251"/>
      <c r="M49" s="251"/>
      <c r="N49" s="249"/>
      <c r="O49" s="249"/>
      <c r="P49" s="249"/>
      <c r="Q49" s="249"/>
      <c r="R49" s="249"/>
    </row>
    <row r="50" spans="1:18" ht="15" hidden="1" customHeight="1" outlineLevel="1" x14ac:dyDescent="0.25">
      <c r="B50" s="273" t="str">
        <f>IF('01-Project Info'!A31=0, " ", '01-Project Info'!A31)</f>
        <v xml:space="preserve"> </v>
      </c>
      <c r="C50" s="273"/>
      <c r="D50" s="273" t="str">
        <f>IF('01-Project Info'!B31=0, " ", '01-Project Info'!B31)</f>
        <v xml:space="preserve"> </v>
      </c>
      <c r="E50" s="273"/>
      <c r="F50" s="273"/>
      <c r="G50" s="273"/>
      <c r="H50" s="74" t="str">
        <f>IF('01-Project Info'!C31=0, " ", '01-Project Info'!C31)</f>
        <v xml:space="preserve"> </v>
      </c>
      <c r="L50" s="251"/>
      <c r="M50" s="251"/>
      <c r="N50" s="249"/>
      <c r="O50" s="249"/>
      <c r="P50" s="249"/>
      <c r="Q50" s="249"/>
      <c r="R50" s="249"/>
    </row>
    <row r="51" spans="1:18" ht="15" hidden="1" customHeight="1" outlineLevel="1" x14ac:dyDescent="0.25">
      <c r="B51" s="273" t="str">
        <f>IF('01-Project Info'!A32=0, " ", '01-Project Info'!A32)</f>
        <v xml:space="preserve"> </v>
      </c>
      <c r="C51" s="273"/>
      <c r="D51" s="273" t="str">
        <f>IF('01-Project Info'!B32=0, " ", '01-Project Info'!B32)</f>
        <v xml:space="preserve"> </v>
      </c>
      <c r="E51" s="273"/>
      <c r="F51" s="273"/>
      <c r="G51" s="273"/>
      <c r="H51" s="74" t="str">
        <f>IF('01-Project Info'!C32=0, " ", '01-Project Info'!C32)</f>
        <v xml:space="preserve"> </v>
      </c>
      <c r="L51" s="251"/>
      <c r="M51" s="251"/>
      <c r="N51" s="249"/>
      <c r="O51" s="249"/>
      <c r="P51" s="249"/>
      <c r="Q51" s="249"/>
      <c r="R51" s="249"/>
    </row>
    <row r="52" spans="1:18" ht="15" hidden="1" customHeight="1" outlineLevel="1" x14ac:dyDescent="0.25">
      <c r="B52" s="273" t="str">
        <f>IF('01-Project Info'!A33=0, " ", '01-Project Info'!A33)</f>
        <v xml:space="preserve"> </v>
      </c>
      <c r="C52" s="273"/>
      <c r="D52" s="273" t="str">
        <f>IF('01-Project Info'!B33=0, " ", '01-Project Info'!B33)</f>
        <v xml:space="preserve"> </v>
      </c>
      <c r="E52" s="273"/>
      <c r="F52" s="273"/>
      <c r="G52" s="273"/>
      <c r="H52" s="74" t="str">
        <f>IF('01-Project Info'!C33=0, " ", '01-Project Info'!C33)</f>
        <v xml:space="preserve"> </v>
      </c>
      <c r="L52" s="251"/>
      <c r="M52" s="251"/>
      <c r="N52" s="249"/>
      <c r="O52" s="249"/>
      <c r="P52" s="249"/>
      <c r="Q52" s="249"/>
      <c r="R52" s="249"/>
    </row>
    <row r="53" spans="1:18" ht="15" hidden="1" customHeight="1" outlineLevel="1" x14ac:dyDescent="0.25">
      <c r="B53" s="273" t="str">
        <f>IF('01-Project Info'!A34=0, " ", '01-Project Info'!A34)</f>
        <v xml:space="preserve"> </v>
      </c>
      <c r="C53" s="273"/>
      <c r="D53" s="273" t="str">
        <f>IF('01-Project Info'!B34=0, " ", '01-Project Info'!B34)</f>
        <v xml:space="preserve"> </v>
      </c>
      <c r="E53" s="273"/>
      <c r="F53" s="273"/>
      <c r="G53" s="273"/>
      <c r="H53" s="74" t="str">
        <f>IF('01-Project Info'!C34=0, " ", '01-Project Info'!C34)</f>
        <v xml:space="preserve"> </v>
      </c>
      <c r="L53" s="251"/>
      <c r="M53" s="251"/>
      <c r="N53" s="249"/>
      <c r="O53" s="249"/>
      <c r="P53" s="249"/>
      <c r="Q53" s="249"/>
      <c r="R53" s="249"/>
    </row>
    <row r="54" spans="1:18" ht="15" hidden="1" customHeight="1" outlineLevel="1" x14ac:dyDescent="0.25">
      <c r="B54" s="273" t="str">
        <f>IF('01-Project Info'!A35=0, " ", '01-Project Info'!A35)</f>
        <v xml:space="preserve"> </v>
      </c>
      <c r="C54" s="273"/>
      <c r="D54" s="273" t="str">
        <f>IF('01-Project Info'!B35=0, " ", '01-Project Info'!B35)</f>
        <v xml:space="preserve"> </v>
      </c>
      <c r="E54" s="273"/>
      <c r="F54" s="273"/>
      <c r="G54" s="273"/>
      <c r="H54" s="74" t="str">
        <f>IF('01-Project Info'!C35=0, " ", '01-Project Info'!C35)</f>
        <v xml:space="preserve"> </v>
      </c>
      <c r="L54" s="251"/>
      <c r="M54" s="251"/>
      <c r="N54" s="249"/>
      <c r="O54" s="249"/>
      <c r="P54" s="249"/>
      <c r="Q54" s="249"/>
      <c r="R54" s="249"/>
    </row>
    <row r="55" spans="1:18" ht="15" hidden="1" customHeight="1" outlineLevel="1" x14ac:dyDescent="0.25">
      <c r="B55" s="273" t="str">
        <f>IF('01-Project Info'!A36=0, " ", '01-Project Info'!A36)</f>
        <v xml:space="preserve"> </v>
      </c>
      <c r="C55" s="273"/>
      <c r="D55" s="273" t="str">
        <f>IF('01-Project Info'!B36=0, " ", '01-Project Info'!B36)</f>
        <v xml:space="preserve"> </v>
      </c>
      <c r="E55" s="273"/>
      <c r="F55" s="273"/>
      <c r="G55" s="273"/>
      <c r="H55" s="74" t="str">
        <f>IF('01-Project Info'!C36=0, " ", '01-Project Info'!C36)</f>
        <v xml:space="preserve"> </v>
      </c>
      <c r="L55" s="251"/>
      <c r="M55" s="251"/>
      <c r="N55" s="249"/>
      <c r="O55" s="249"/>
      <c r="P55" s="249"/>
      <c r="Q55" s="249"/>
      <c r="R55" s="249"/>
    </row>
    <row r="56" spans="1:18" ht="15" hidden="1" customHeight="1" outlineLevel="1" x14ac:dyDescent="0.25">
      <c r="B56" s="273" t="str">
        <f>IF('01-Project Info'!A37=0, " ", '01-Project Info'!A37)</f>
        <v xml:space="preserve"> </v>
      </c>
      <c r="C56" s="273"/>
      <c r="D56" s="273" t="str">
        <f>IF('01-Project Info'!B37=0, " ", '01-Project Info'!B37)</f>
        <v xml:space="preserve"> </v>
      </c>
      <c r="E56" s="273"/>
      <c r="F56" s="273"/>
      <c r="G56" s="273"/>
      <c r="H56" s="74" t="str">
        <f>IF('01-Project Info'!C37=0, " ", '01-Project Info'!C37)</f>
        <v xml:space="preserve"> </v>
      </c>
      <c r="L56" s="251"/>
      <c r="M56" s="251"/>
      <c r="N56" s="249"/>
      <c r="O56" s="249"/>
      <c r="P56" s="249"/>
      <c r="Q56" s="249"/>
      <c r="R56" s="249"/>
    </row>
    <row r="57" spans="1:18" ht="15" hidden="1" customHeight="1" outlineLevel="1" x14ac:dyDescent="0.25">
      <c r="B57" s="273" t="str">
        <f>IF('01-Project Info'!A38=0, " ", '01-Project Info'!A38)</f>
        <v xml:space="preserve"> </v>
      </c>
      <c r="C57" s="273"/>
      <c r="D57" s="273" t="str">
        <f>IF('01-Project Info'!B38=0, " ", '01-Project Info'!B38)</f>
        <v xml:space="preserve"> </v>
      </c>
      <c r="E57" s="273"/>
      <c r="F57" s="273"/>
      <c r="G57" s="273"/>
      <c r="H57" s="74" t="str">
        <f>IF('01-Project Info'!C38=0, " ", '01-Project Info'!C38)</f>
        <v xml:space="preserve"> </v>
      </c>
      <c r="L57" s="251"/>
      <c r="M57" s="251"/>
      <c r="N57" s="249"/>
      <c r="O57" s="249"/>
      <c r="P57" s="249"/>
      <c r="Q57" s="249"/>
      <c r="R57" s="249"/>
    </row>
    <row r="58" spans="1:18" s="10" customFormat="1" ht="15" hidden="1" customHeight="1" outlineLevel="1" x14ac:dyDescent="0.25">
      <c r="B58" s="273" t="str">
        <f>IF('01-Project Info'!A39=0, " ", '01-Project Info'!A39)</f>
        <v xml:space="preserve"> </v>
      </c>
      <c r="C58" s="273"/>
      <c r="D58" s="273" t="str">
        <f>IF('01-Project Info'!B39=0, " ", '01-Project Info'!B39)</f>
        <v xml:space="preserve"> </v>
      </c>
      <c r="E58" s="273"/>
      <c r="F58" s="273"/>
      <c r="G58" s="273"/>
      <c r="H58" s="74" t="str">
        <f>IF('01-Project Info'!C39=0, " ", '01-Project Info'!C39)</f>
        <v xml:space="preserve"> </v>
      </c>
      <c r="L58" s="251"/>
      <c r="M58" s="251"/>
      <c r="N58" s="249"/>
      <c r="O58" s="249"/>
      <c r="P58" s="249"/>
      <c r="Q58" s="249"/>
      <c r="R58" s="249"/>
    </row>
    <row r="59" spans="1:18" ht="15" hidden="1" customHeight="1" outlineLevel="1" x14ac:dyDescent="0.25">
      <c r="B59" s="273" t="str">
        <f>IF('01-Project Info'!A40=0, " ", '01-Project Info'!A40)</f>
        <v xml:space="preserve"> </v>
      </c>
      <c r="C59" s="273"/>
      <c r="D59" s="273" t="str">
        <f>IF('01-Project Info'!B40=0, " ", '01-Project Info'!B40)</f>
        <v xml:space="preserve"> </v>
      </c>
      <c r="E59" s="273"/>
      <c r="F59" s="273"/>
      <c r="G59" s="273"/>
      <c r="H59" s="74" t="str">
        <f>IF('01-Project Info'!C40=0, " ", '01-Project Info'!C40)</f>
        <v xml:space="preserve"> </v>
      </c>
      <c r="L59" s="251"/>
      <c r="M59" s="251"/>
      <c r="N59" s="249"/>
      <c r="O59" s="249"/>
      <c r="P59" s="249"/>
      <c r="Q59" s="249"/>
      <c r="R59" s="249"/>
    </row>
    <row r="60" spans="1:18" ht="15" customHeight="1" collapsed="1" x14ac:dyDescent="0.25">
      <c r="L60" s="251"/>
      <c r="M60" s="251"/>
      <c r="N60" s="249"/>
      <c r="O60" s="249"/>
      <c r="P60" s="249"/>
      <c r="Q60" s="249"/>
      <c r="R60" s="249"/>
    </row>
    <row r="61" spans="1:18" x14ac:dyDescent="0.25">
      <c r="A61" t="s">
        <v>47</v>
      </c>
      <c r="L61" s="251"/>
      <c r="M61" s="251"/>
      <c r="N61" s="249"/>
      <c r="O61" s="249"/>
      <c r="P61" s="249"/>
      <c r="Q61" s="249"/>
      <c r="R61" s="249"/>
    </row>
    <row r="62" spans="1:18" ht="15" customHeight="1" x14ac:dyDescent="0.25">
      <c r="L62" s="251"/>
      <c r="M62" s="251"/>
      <c r="N62" s="249"/>
      <c r="O62" s="249"/>
      <c r="P62" s="249"/>
      <c r="Q62" s="249"/>
      <c r="R62" s="249"/>
    </row>
    <row r="63" spans="1:18" ht="15" customHeight="1" x14ac:dyDescent="0.25">
      <c r="L63" s="251"/>
      <c r="M63" s="251"/>
      <c r="N63" s="249"/>
      <c r="O63" s="249"/>
      <c r="P63" s="249"/>
      <c r="Q63" s="249"/>
      <c r="R63" s="249"/>
    </row>
    <row r="64" spans="1:18" ht="15.75" x14ac:dyDescent="0.25">
      <c r="B64" s="11"/>
      <c r="H64" s="11"/>
      <c r="L64" s="251"/>
      <c r="M64" s="251"/>
      <c r="N64" s="249"/>
      <c r="O64" s="249"/>
      <c r="P64" s="249"/>
      <c r="Q64" s="249"/>
      <c r="R64" s="249"/>
    </row>
    <row r="65" spans="1:18" x14ac:dyDescent="0.25">
      <c r="L65" s="251"/>
      <c r="M65" s="251"/>
      <c r="N65" s="249"/>
      <c r="O65" s="249"/>
      <c r="P65" s="249"/>
      <c r="Q65" s="249"/>
      <c r="R65" s="249"/>
    </row>
    <row r="66" spans="1:18" x14ac:dyDescent="0.25">
      <c r="L66" s="251"/>
      <c r="M66" s="251"/>
      <c r="N66" s="249"/>
      <c r="O66" s="249"/>
      <c r="P66" s="249"/>
      <c r="Q66" s="249"/>
      <c r="R66" s="249"/>
    </row>
    <row r="67" spans="1:18" x14ac:dyDescent="0.25">
      <c r="A67" t="s">
        <v>48</v>
      </c>
      <c r="C67" s="65" t="s">
        <v>49</v>
      </c>
      <c r="D67" s="72"/>
      <c r="F67" t="s">
        <v>50</v>
      </c>
      <c r="G67" s="272">
        <f ca="1">TODAY()</f>
        <v>45204</v>
      </c>
      <c r="H67" s="272"/>
      <c r="L67" s="251"/>
      <c r="M67" s="251"/>
      <c r="N67" s="249"/>
      <c r="O67" s="249"/>
      <c r="P67" s="249"/>
      <c r="Q67" s="249"/>
      <c r="R67" s="249"/>
    </row>
    <row r="68" spans="1:18" x14ac:dyDescent="0.25">
      <c r="F68" s="259"/>
      <c r="G68" s="259"/>
      <c r="L68" s="251"/>
      <c r="M68" s="251"/>
      <c r="N68" s="249"/>
      <c r="O68" s="249"/>
      <c r="P68" s="249"/>
      <c r="Q68" s="249"/>
      <c r="R68" s="249"/>
    </row>
    <row r="88" ht="45" customHeight="1" x14ac:dyDescent="0.25"/>
    <row r="89" ht="45" customHeight="1" x14ac:dyDescent="0.25"/>
    <row r="90" ht="45" customHeight="1" x14ac:dyDescent="0.25"/>
    <row r="91" ht="45" customHeight="1" x14ac:dyDescent="0.25"/>
    <row r="92" ht="45" customHeight="1" x14ac:dyDescent="0.25"/>
    <row r="93" ht="45" customHeight="1" x14ac:dyDescent="0.25"/>
    <row r="94" ht="45" customHeight="1" x14ac:dyDescent="0.25"/>
    <row r="95" ht="45" customHeight="1" x14ac:dyDescent="0.25"/>
    <row r="96" ht="45" customHeight="1" x14ac:dyDescent="0.25"/>
    <row r="97" ht="45" customHeight="1" x14ac:dyDescent="0.25"/>
    <row r="98" ht="45" customHeight="1" x14ac:dyDescent="0.25"/>
  </sheetData>
  <mergeCells count="174">
    <mergeCell ref="D49:G49"/>
    <mergeCell ref="B55:C55"/>
    <mergeCell ref="D55:G55"/>
    <mergeCell ref="B56:C56"/>
    <mergeCell ref="D56:G56"/>
    <mergeCell ref="B50:C50"/>
    <mergeCell ref="D50:G50"/>
    <mergeCell ref="B51:C51"/>
    <mergeCell ref="D51:G51"/>
    <mergeCell ref="B52:C52"/>
    <mergeCell ref="D52:G52"/>
    <mergeCell ref="B53:C53"/>
    <mergeCell ref="D53:G53"/>
    <mergeCell ref="B54:C54"/>
    <mergeCell ref="D54:G54"/>
    <mergeCell ref="L30:M30"/>
    <mergeCell ref="B31:C31"/>
    <mergeCell ref="D31:H31"/>
    <mergeCell ref="A1:I1"/>
    <mergeCell ref="N48:R57"/>
    <mergeCell ref="L48:M57"/>
    <mergeCell ref="N43:R43"/>
    <mergeCell ref="B23:C23"/>
    <mergeCell ref="D23:H23"/>
    <mergeCell ref="B24:C24"/>
    <mergeCell ref="D24:H24"/>
    <mergeCell ref="L22:M22"/>
    <mergeCell ref="B34:C34"/>
    <mergeCell ref="D34:H34"/>
    <mergeCell ref="B35:C35"/>
    <mergeCell ref="D35:H35"/>
    <mergeCell ref="E5:G5"/>
    <mergeCell ref="B6:C6"/>
    <mergeCell ref="B5:C5"/>
    <mergeCell ref="M2:N2"/>
    <mergeCell ref="D28:H28"/>
    <mergeCell ref="L19:M19"/>
    <mergeCell ref="N19:R19"/>
    <mergeCell ref="L20:M20"/>
    <mergeCell ref="A2:I2"/>
    <mergeCell ref="D19:H19"/>
    <mergeCell ref="D20:H20"/>
    <mergeCell ref="D21:H21"/>
    <mergeCell ref="B19:C19"/>
    <mergeCell ref="B20:C20"/>
    <mergeCell ref="N17:R17"/>
    <mergeCell ref="B27:C27"/>
    <mergeCell ref="D27:H27"/>
    <mergeCell ref="B7:F7"/>
    <mergeCell ref="B8:F8"/>
    <mergeCell ref="L21:M21"/>
    <mergeCell ref="N21:R21"/>
    <mergeCell ref="N23:R23"/>
    <mergeCell ref="L17:M17"/>
    <mergeCell ref="N22:R22"/>
    <mergeCell ref="L23:M23"/>
    <mergeCell ref="B22:C22"/>
    <mergeCell ref="N20:R20"/>
    <mergeCell ref="L27:M27"/>
    <mergeCell ref="N27:R27"/>
    <mergeCell ref="L18:M18"/>
    <mergeCell ref="N18:R18"/>
    <mergeCell ref="D57:G57"/>
    <mergeCell ref="D58:G58"/>
    <mergeCell ref="B39:C39"/>
    <mergeCell ref="D39:H39"/>
    <mergeCell ref="B40:C40"/>
    <mergeCell ref="D40:H40"/>
    <mergeCell ref="A9:I9"/>
    <mergeCell ref="A15:I15"/>
    <mergeCell ref="A14:I14"/>
    <mergeCell ref="B21:C21"/>
    <mergeCell ref="B17:C17"/>
    <mergeCell ref="D17:H17"/>
    <mergeCell ref="D22:H22"/>
    <mergeCell ref="D38:H38"/>
    <mergeCell ref="B26:C26"/>
    <mergeCell ref="D26:H26"/>
    <mergeCell ref="B25:C25"/>
    <mergeCell ref="D25:H25"/>
    <mergeCell ref="B30:C30"/>
    <mergeCell ref="D30:H30"/>
    <mergeCell ref="B33:I33"/>
    <mergeCell ref="B18:C18"/>
    <mergeCell ref="D18:H18"/>
    <mergeCell ref="B49:C49"/>
    <mergeCell ref="L34:M34"/>
    <mergeCell ref="N34:R34"/>
    <mergeCell ref="L35:M35"/>
    <mergeCell ref="B38:C38"/>
    <mergeCell ref="B28:C28"/>
    <mergeCell ref="B41:C41"/>
    <mergeCell ref="D41:H41"/>
    <mergeCell ref="L36:M36"/>
    <mergeCell ref="N36:R36"/>
    <mergeCell ref="L37:M37"/>
    <mergeCell ref="N37:R37"/>
    <mergeCell ref="L38:M38"/>
    <mergeCell ref="N38:R38"/>
    <mergeCell ref="B36:C36"/>
    <mergeCell ref="D36:H36"/>
    <mergeCell ref="B37:C37"/>
    <mergeCell ref="D37:H37"/>
    <mergeCell ref="B29:C29"/>
    <mergeCell ref="D29:H29"/>
    <mergeCell ref="L31:M31"/>
    <mergeCell ref="N31:R31"/>
    <mergeCell ref="N30:R30"/>
    <mergeCell ref="N28:R28"/>
    <mergeCell ref="L29:M29"/>
    <mergeCell ref="V17:Z17"/>
    <mergeCell ref="T21:U21"/>
    <mergeCell ref="V21:Z21"/>
    <mergeCell ref="T22:U22"/>
    <mergeCell ref="V22:Z22"/>
    <mergeCell ref="T23:U23"/>
    <mergeCell ref="V23:Z23"/>
    <mergeCell ref="T24:U24"/>
    <mergeCell ref="V24:Z24"/>
    <mergeCell ref="V20:Z20"/>
    <mergeCell ref="T19:U19"/>
    <mergeCell ref="V19:Z19"/>
    <mergeCell ref="T20:U20"/>
    <mergeCell ref="T17:U17"/>
    <mergeCell ref="T18:U18"/>
    <mergeCell ref="V18:Z18"/>
    <mergeCell ref="V25:Z25"/>
    <mergeCell ref="T26:U26"/>
    <mergeCell ref="V26:Z26"/>
    <mergeCell ref="T28:U28"/>
    <mergeCell ref="L25:M25"/>
    <mergeCell ref="N25:R25"/>
    <mergeCell ref="L28:M28"/>
    <mergeCell ref="L66:M68"/>
    <mergeCell ref="N66:R68"/>
    <mergeCell ref="T25:U25"/>
    <mergeCell ref="V28:Z28"/>
    <mergeCell ref="N44:R45"/>
    <mergeCell ref="L61:M64"/>
    <mergeCell ref="N35:R35"/>
    <mergeCell ref="L46:M47"/>
    <mergeCell ref="N46:R47"/>
    <mergeCell ref="N61:R64"/>
    <mergeCell ref="N29:R29"/>
    <mergeCell ref="L58:M60"/>
    <mergeCell ref="N58:R60"/>
    <mergeCell ref="N65:R65"/>
    <mergeCell ref="L65:M65"/>
    <mergeCell ref="L39:M39"/>
    <mergeCell ref="N39:R39"/>
    <mergeCell ref="F68:G68"/>
    <mergeCell ref="G67:H67"/>
    <mergeCell ref="B47:C47"/>
    <mergeCell ref="D47:G47"/>
    <mergeCell ref="B44:C44"/>
    <mergeCell ref="D44:G44"/>
    <mergeCell ref="B45:C45"/>
    <mergeCell ref="L24:M24"/>
    <mergeCell ref="N24:R24"/>
    <mergeCell ref="L26:M26"/>
    <mergeCell ref="N26:R26"/>
    <mergeCell ref="B46:C46"/>
    <mergeCell ref="D46:G46"/>
    <mergeCell ref="D48:G48"/>
    <mergeCell ref="B59:C59"/>
    <mergeCell ref="D59:G59"/>
    <mergeCell ref="B48:C48"/>
    <mergeCell ref="B57:C57"/>
    <mergeCell ref="B58:C58"/>
    <mergeCell ref="D45:G45"/>
    <mergeCell ref="L40:M40"/>
    <mergeCell ref="N40:R40"/>
    <mergeCell ref="L41:M41"/>
    <mergeCell ref="N41:R41"/>
  </mergeCells>
  <phoneticPr fontId="3" type="noConversion"/>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&amp;L&amp;G&amp;R&amp;"-,Bold"ABN&amp;"-,Regular": 366 2772 4029
&amp;"-,Bold"A&amp;"-,Regular": Suite 802, 299 Sussex St, Sydney    
&amp;"-,Bold"E: &amp;"-,Regular"admin@pcen.com.au
&amp;"-,Bold"W: &amp;"-,Regular"www.pcen.com.au
&amp;"-,Bold"M: &amp;"-,Regular"0426 076 689             </oddHeader>
    <oddFooter>&amp;LPremium Consulting Engineers&amp;CMechanical Design Certificate&amp;RPage &amp;P of &amp;N</oddFooter>
  </headerFooter>
  <rowBreaks count="1" manualBreakCount="1">
    <brk id="25" max="8" man="1"/>
  </rowBreaks>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440A2-6DCB-4F7A-BF82-DD6AC71D2658}">
  <sheetPr codeName="Sheet5"/>
  <dimension ref="A1:U47"/>
  <sheetViews>
    <sheetView view="pageBreakPreview" topLeftCell="A13" zoomScaleNormal="100" zoomScaleSheetLayoutView="100" zoomScalePageLayoutView="85" workbookViewId="0">
      <selection activeCell="D45" sqref="D45"/>
    </sheetView>
  </sheetViews>
  <sheetFormatPr defaultRowHeight="15" x14ac:dyDescent="0.25"/>
  <cols>
    <col min="1" max="6" width="7.140625" customWidth="1"/>
    <col min="7"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x14ac:dyDescent="0.25"/>
    <row r="2" spans="1:21" ht="30" x14ac:dyDescent="0.25">
      <c r="C2" s="30"/>
      <c r="D2" s="30"/>
      <c r="E2" s="30"/>
      <c r="F2" s="84" t="s">
        <v>165</v>
      </c>
      <c r="G2" s="30"/>
      <c r="H2" s="30"/>
      <c r="I2" s="30"/>
      <c r="M2" s="296"/>
      <c r="N2" s="296"/>
      <c r="O2" s="296"/>
      <c r="P2" s="296"/>
      <c r="Q2" s="296"/>
      <c r="R2" s="296"/>
      <c r="S2" s="296"/>
      <c r="T2" s="296"/>
    </row>
    <row r="3" spans="1:21" ht="15" customHeight="1" x14ac:dyDescent="0.25">
      <c r="H3" s="247" t="s">
        <v>493</v>
      </c>
      <c r="I3" s="129"/>
    </row>
    <row r="4" spans="1:21" ht="15" customHeight="1" x14ac:dyDescent="0.25">
      <c r="A4" s="38" t="s">
        <v>154</v>
      </c>
      <c r="D4" s="39"/>
      <c r="E4" s="39"/>
      <c r="F4" s="39"/>
      <c r="H4" s="40" t="s">
        <v>63</v>
      </c>
      <c r="J4" s="199">
        <v>44927</v>
      </c>
      <c r="K4" s="190"/>
      <c r="L4" s="38"/>
      <c r="M4" s="39"/>
      <c r="N4" s="39"/>
      <c r="O4" s="39"/>
      <c r="P4" s="39"/>
      <c r="Q4" s="39"/>
      <c r="S4" s="40"/>
      <c r="T4" s="259"/>
      <c r="U4" s="259"/>
    </row>
    <row r="5" spans="1:21" ht="15" customHeight="1" x14ac:dyDescent="0.25">
      <c r="A5" s="39" t="str">
        <f>IF('01-Project Info'!B11&lt;&gt;"",'01-Project Info'!B11,"")</f>
        <v>Peter Pattison</v>
      </c>
      <c r="D5" s="39"/>
      <c r="E5" s="39"/>
      <c r="F5" s="39"/>
      <c r="H5" s="40" t="s">
        <v>203</v>
      </c>
      <c r="J5" s="198" t="str" cm="1">
        <f t="array" aca="1" ref="J5" ca="1">MID(CELL("filename",A1),FIND("]",CELL("filename",A1))+1,255)</f>
        <v>INV-1</v>
      </c>
      <c r="K5" s="17"/>
      <c r="L5" s="38"/>
      <c r="M5" s="39"/>
      <c r="N5" s="39"/>
      <c r="O5" s="39"/>
      <c r="P5" s="39"/>
      <c r="Q5" s="39"/>
      <c r="S5" s="40"/>
      <c r="T5" s="42"/>
      <c r="U5" s="15"/>
    </row>
    <row r="6" spans="1:21" ht="15" customHeight="1" x14ac:dyDescent="0.25">
      <c r="A6" s="39" t="str">
        <f>IF('01-Project Info'!B12&lt;&gt;"",'01-Project Info'!B12,"")</f>
        <v>Pattison's Patisserie Pty Ltd</v>
      </c>
      <c r="D6" s="39"/>
      <c r="E6" s="39"/>
      <c r="F6" s="39"/>
      <c r="H6" s="187" t="s">
        <v>209</v>
      </c>
      <c r="I6" s="95"/>
      <c r="J6" s="95"/>
      <c r="K6" s="95"/>
      <c r="L6" s="39"/>
      <c r="M6" s="39"/>
      <c r="N6" s="39"/>
      <c r="O6" s="39"/>
      <c r="P6" s="38"/>
      <c r="Q6" s="38"/>
      <c r="R6" s="40"/>
      <c r="S6" s="41"/>
      <c r="U6" s="15"/>
    </row>
    <row r="7" spans="1:21" ht="15" customHeight="1" x14ac:dyDescent="0.25">
      <c r="A7" s="39" t="str">
        <f>IF('01-Project Info'!B13&lt;&gt;"",'01-Project Info'!B13,"")</f>
        <v/>
      </c>
      <c r="B7" s="39"/>
      <c r="C7" s="39"/>
      <c r="D7" s="39"/>
      <c r="E7" s="39"/>
      <c r="F7" s="39"/>
      <c r="H7" s="4" t="s">
        <v>202</v>
      </c>
      <c r="J7" s="198" t="s">
        <v>31</v>
      </c>
      <c r="L7" s="39"/>
      <c r="M7" s="39"/>
      <c r="N7" s="39"/>
      <c r="O7" s="39"/>
      <c r="P7" s="38"/>
      <c r="Q7" s="38"/>
      <c r="R7" s="40"/>
      <c r="S7" s="41"/>
      <c r="U7" s="15"/>
    </row>
    <row r="8" spans="1:21" ht="15" customHeight="1" x14ac:dyDescent="0.25">
      <c r="A8" s="39" t="str">
        <f>IF('01-Project Info'!B14&lt;&gt;"","ABN:" &amp; '01-Project Info'!B14,"")</f>
        <v/>
      </c>
      <c r="B8" s="39"/>
      <c r="C8" s="39"/>
      <c r="D8" s="39"/>
      <c r="E8" s="128"/>
      <c r="F8" s="39"/>
      <c r="G8" s="40"/>
      <c r="H8" s="41"/>
      <c r="J8" s="15"/>
      <c r="L8" s="39"/>
      <c r="M8" s="39"/>
      <c r="N8" s="39"/>
      <c r="O8" s="39"/>
      <c r="P8" s="38"/>
      <c r="Q8" s="38"/>
      <c r="R8" s="40"/>
      <c r="S8" s="41"/>
      <c r="U8" s="15"/>
    </row>
    <row r="9" spans="1:21" ht="15" customHeight="1" x14ac:dyDescent="0.25"/>
    <row r="10" spans="1:21" ht="30" customHeight="1" x14ac:dyDescent="0.25">
      <c r="A10" s="85"/>
      <c r="B10" s="86"/>
      <c r="C10" s="86"/>
      <c r="D10" s="86" t="s">
        <v>155</v>
      </c>
      <c r="E10" s="86"/>
      <c r="F10" s="86"/>
      <c r="G10" s="86"/>
      <c r="H10" s="87"/>
      <c r="I10" s="80" t="s">
        <v>170</v>
      </c>
      <c r="J10" s="81" t="s">
        <v>171</v>
      </c>
      <c r="L10" s="297"/>
      <c r="M10" s="297"/>
      <c r="N10" s="297"/>
      <c r="O10" s="297"/>
      <c r="P10" s="297"/>
      <c r="Q10" s="297"/>
      <c r="R10" s="297"/>
      <c r="S10" s="297"/>
      <c r="T10" s="25"/>
      <c r="U10" s="25"/>
    </row>
    <row r="11" spans="1:21" ht="15" customHeight="1" x14ac:dyDescent="0.25">
      <c r="A11" s="96"/>
      <c r="H11" s="97"/>
      <c r="I11" s="99"/>
      <c r="J11" s="97"/>
    </row>
    <row r="12" spans="1:21" ht="15" customHeight="1" x14ac:dyDescent="0.25">
      <c r="A12" s="119" t="str">
        <f>'01-Project Info'!B1</f>
        <v>Unit 25, 14 Yatala Road, Mount Kuring-Gai</v>
      </c>
      <c r="H12" s="97"/>
      <c r="I12" s="127"/>
      <c r="J12" s="97"/>
    </row>
    <row r="13" spans="1:21" ht="15" customHeight="1" x14ac:dyDescent="0.25">
      <c r="A13" s="96"/>
      <c r="H13" s="97"/>
      <c r="I13" s="77"/>
      <c r="J13" s="78"/>
    </row>
    <row r="14" spans="1:21" ht="15" customHeight="1" x14ac:dyDescent="0.25">
      <c r="A14" s="96" t="str">
        <f>'01-Project Info'!B6 &amp; " design and documentation"</f>
        <v>Mechanical Service design and documentation</v>
      </c>
      <c r="B14" s="7"/>
      <c r="C14" s="7"/>
      <c r="D14" s="7"/>
      <c r="E14" s="7"/>
      <c r="H14" s="97"/>
      <c r="I14" s="77"/>
      <c r="J14" s="78"/>
    </row>
    <row r="15" spans="1:21" ht="15" customHeight="1" x14ac:dyDescent="0.25">
      <c r="A15" s="96"/>
      <c r="B15" t="s">
        <v>215</v>
      </c>
      <c r="H15" s="97"/>
      <c r="I15" s="77" t="str">
        <f>IF('02b-Fee Proposal'!F137&lt;&gt;"",'02b-Fee Proposal'!F137,"")</f>
        <v/>
      </c>
      <c r="J15" s="78" t="str">
        <f>IFERROR(I15*1.1,"")</f>
        <v/>
      </c>
      <c r="L15" s="96"/>
      <c r="M15" t="s">
        <v>215</v>
      </c>
      <c r="R15" t="s">
        <v>79</v>
      </c>
      <c r="S15" s="97" t="s">
        <v>167</v>
      </c>
    </row>
    <row r="16" spans="1:21" ht="15" customHeight="1" x14ac:dyDescent="0.25">
      <c r="A16" s="96" t="s">
        <v>492</v>
      </c>
      <c r="E16" s="88"/>
      <c r="G16" s="89"/>
      <c r="H16" s="90"/>
      <c r="I16" s="77">
        <f>IF('02b-Fee Proposal'!$F$136&lt;&gt;"",'02b-Fee Proposal'!$F$136,"")</f>
        <v>2500</v>
      </c>
      <c r="J16" s="78">
        <f>IFERROR(I16*1.1,0)</f>
        <v>2750</v>
      </c>
      <c r="L16" s="96" t="s">
        <v>211</v>
      </c>
      <c r="P16" s="88">
        <v>0.3</v>
      </c>
      <c r="R16" s="89">
        <v>13500</v>
      </c>
      <c r="S16" s="90" t="s">
        <v>210</v>
      </c>
    </row>
    <row r="17" spans="1:21" ht="15" customHeight="1" x14ac:dyDescent="0.25">
      <c r="A17" s="96"/>
      <c r="E17" s="88"/>
      <c r="G17" s="89"/>
      <c r="H17" s="90"/>
      <c r="I17" s="77"/>
      <c r="J17" s="78"/>
      <c r="L17" s="96" t="s">
        <v>212</v>
      </c>
      <c r="P17" s="88">
        <v>0.35</v>
      </c>
      <c r="R17" s="89">
        <v>20000</v>
      </c>
      <c r="S17" s="90" t="s">
        <v>210</v>
      </c>
    </row>
    <row r="18" spans="1:21" ht="15" customHeight="1" x14ac:dyDescent="0.25">
      <c r="A18" s="96"/>
      <c r="E18" s="88"/>
      <c r="G18" s="89"/>
      <c r="H18" s="90"/>
      <c r="I18" s="77"/>
      <c r="J18" s="78"/>
      <c r="L18" s="96" t="s">
        <v>213</v>
      </c>
      <c r="P18" s="88">
        <v>0.3</v>
      </c>
      <c r="R18" s="89">
        <v>13335</v>
      </c>
      <c r="S18" s="90" t="s">
        <v>210</v>
      </c>
    </row>
    <row r="19" spans="1:21" ht="15" customHeight="1" x14ac:dyDescent="0.25">
      <c r="A19" s="96"/>
      <c r="E19" s="88"/>
      <c r="G19" s="89"/>
      <c r="H19" s="90"/>
      <c r="I19" s="77"/>
      <c r="J19" s="78"/>
      <c r="L19" s="96" t="s">
        <v>214</v>
      </c>
      <c r="P19" s="88">
        <v>0.05</v>
      </c>
      <c r="R19" s="89">
        <v>2500</v>
      </c>
      <c r="S19" s="90">
        <v>2500</v>
      </c>
    </row>
    <row r="20" spans="1:21" ht="15" customHeight="1" x14ac:dyDescent="0.25">
      <c r="A20" s="96"/>
      <c r="H20" s="97"/>
      <c r="I20" s="77"/>
      <c r="J20" s="78"/>
      <c r="L20" s="96"/>
      <c r="S20" s="97"/>
    </row>
    <row r="21" spans="1:21" ht="15" customHeight="1" x14ac:dyDescent="0.25">
      <c r="A21" s="96"/>
      <c r="H21" s="97"/>
      <c r="I21" s="77"/>
      <c r="J21" s="78"/>
      <c r="L21" s="96"/>
      <c r="S21" s="97"/>
    </row>
    <row r="22" spans="1:21" ht="15" customHeight="1" x14ac:dyDescent="0.25">
      <c r="A22" s="96"/>
      <c r="H22" s="97"/>
      <c r="I22" s="77"/>
      <c r="J22" s="78"/>
    </row>
    <row r="23" spans="1:21" ht="15" customHeight="1" x14ac:dyDescent="0.25">
      <c r="A23" s="96"/>
      <c r="H23" s="97"/>
      <c r="I23" s="77"/>
      <c r="J23" s="78"/>
      <c r="L23" s="96"/>
      <c r="S23" s="97"/>
    </row>
    <row r="24" spans="1:21" ht="15" customHeight="1" x14ac:dyDescent="0.25">
      <c r="A24" s="96"/>
      <c r="H24" s="97"/>
      <c r="I24" s="77"/>
      <c r="J24" s="78"/>
      <c r="L24" s="96" t="s">
        <v>166</v>
      </c>
      <c r="P24" s="88"/>
      <c r="R24" s="89" t="s">
        <v>79</v>
      </c>
      <c r="S24" s="90" t="s">
        <v>167</v>
      </c>
      <c r="T24" s="98"/>
      <c r="U24" s="49"/>
    </row>
    <row r="25" spans="1:21" ht="15" customHeight="1" x14ac:dyDescent="0.25">
      <c r="A25" s="96"/>
      <c r="H25" s="97"/>
      <c r="I25" s="77"/>
      <c r="J25" s="78"/>
      <c r="L25" s="96" t="s">
        <v>168</v>
      </c>
      <c r="P25" s="88"/>
      <c r="R25" s="89">
        <v>4000</v>
      </c>
      <c r="S25" s="90">
        <f>R25</f>
        <v>4000</v>
      </c>
      <c r="T25" s="77">
        <f>S25</f>
        <v>4000</v>
      </c>
      <c r="U25" s="78">
        <f>T25*1.1</f>
        <v>4400</v>
      </c>
    </row>
    <row r="26" spans="1:21" ht="15" customHeight="1" x14ac:dyDescent="0.25">
      <c r="A26" s="96"/>
      <c r="H26" s="97"/>
      <c r="I26" s="77"/>
      <c r="J26" s="78"/>
      <c r="L26" s="96" t="s">
        <v>169</v>
      </c>
      <c r="P26" s="88"/>
      <c r="R26" s="89">
        <v>3800</v>
      </c>
      <c r="S26" s="90"/>
      <c r="T26" s="77"/>
      <c r="U26" s="78"/>
    </row>
    <row r="27" spans="1:21" ht="15" customHeight="1" x14ac:dyDescent="0.25">
      <c r="A27" s="96"/>
      <c r="H27" s="97"/>
      <c r="I27" s="77"/>
      <c r="J27" s="78"/>
      <c r="L27" s="96"/>
      <c r="P27" s="88"/>
      <c r="R27" s="89"/>
      <c r="S27" s="90"/>
      <c r="T27" s="47"/>
      <c r="U27" s="47"/>
    </row>
    <row r="28" spans="1:21" ht="15" customHeight="1" x14ac:dyDescent="0.25">
      <c r="A28" s="96"/>
      <c r="H28" s="97"/>
      <c r="I28" s="77"/>
      <c r="J28" s="78"/>
      <c r="L28" s="96"/>
      <c r="S28" s="97"/>
    </row>
    <row r="29" spans="1:21" ht="15" customHeight="1" x14ac:dyDescent="0.25">
      <c r="A29" s="96"/>
      <c r="H29" s="97"/>
      <c r="I29" s="77"/>
      <c r="J29" s="78"/>
      <c r="L29" s="96"/>
      <c r="S29" s="97"/>
      <c r="T29" s="47"/>
      <c r="U29" s="47"/>
    </row>
    <row r="30" spans="1:21" ht="15" customHeight="1" x14ac:dyDescent="0.25">
      <c r="A30" s="96"/>
      <c r="H30" s="97"/>
      <c r="I30" s="77"/>
      <c r="J30" s="78"/>
      <c r="L30" s="48"/>
      <c r="M30" s="48"/>
      <c r="N30" s="48"/>
    </row>
    <row r="31" spans="1:21" ht="15" customHeight="1" x14ac:dyDescent="0.25">
      <c r="A31" s="96"/>
      <c r="H31" s="97"/>
      <c r="I31" s="77"/>
      <c r="J31" s="78"/>
      <c r="S31" s="25"/>
      <c r="T31" s="47"/>
      <c r="U31" s="47"/>
    </row>
    <row r="32" spans="1:21" ht="15" customHeight="1" x14ac:dyDescent="0.25">
      <c r="A32" s="43"/>
      <c r="B32" s="44"/>
      <c r="C32" s="44"/>
      <c r="D32" s="44"/>
      <c r="E32" s="44"/>
      <c r="F32" s="44"/>
      <c r="G32" s="44"/>
      <c r="H32" s="45"/>
      <c r="I32" s="77"/>
      <c r="J32" s="78"/>
      <c r="S32" s="25"/>
      <c r="T32" s="47"/>
      <c r="U32" s="47"/>
    </row>
    <row r="33" spans="1:21" ht="15" customHeight="1" x14ac:dyDescent="0.25">
      <c r="H33" s="76" t="s">
        <v>146</v>
      </c>
      <c r="I33" s="79">
        <f>SUM(I11:I32)</f>
        <v>2500</v>
      </c>
      <c r="J33" s="79">
        <f>SUM(J11:J32)</f>
        <v>2750</v>
      </c>
      <c r="L33" s="48"/>
      <c r="M33" s="48"/>
      <c r="N33" s="48"/>
    </row>
    <row r="34" spans="1:21" ht="15" customHeight="1" x14ac:dyDescent="0.25">
      <c r="H34" s="82"/>
      <c r="I34" s="83"/>
      <c r="J34" s="83"/>
      <c r="S34" s="25"/>
      <c r="T34" s="47"/>
      <c r="U34" s="47"/>
    </row>
    <row r="35" spans="1:21" ht="15" customHeight="1" x14ac:dyDescent="0.25">
      <c r="H35" s="82"/>
      <c r="I35" s="83"/>
      <c r="J35" s="83"/>
      <c r="S35" s="25"/>
      <c r="T35" s="47"/>
      <c r="U35" s="47"/>
    </row>
    <row r="36" spans="1:21" ht="15" customHeight="1" x14ac:dyDescent="0.25">
      <c r="H36" s="25"/>
      <c r="I36" s="47"/>
      <c r="J36" s="47"/>
      <c r="S36" s="25"/>
      <c r="T36" s="47"/>
      <c r="U36" s="47"/>
    </row>
    <row r="37" spans="1:21" ht="15" customHeight="1" x14ac:dyDescent="0.25">
      <c r="B37" s="48"/>
      <c r="C37" s="48"/>
      <c r="L37" s="48"/>
      <c r="M37" s="48"/>
      <c r="N37" s="48"/>
    </row>
    <row r="38" spans="1:21" ht="15" customHeight="1" x14ac:dyDescent="0.25">
      <c r="A38" s="48" t="s">
        <v>156</v>
      </c>
      <c r="B38" s="46"/>
      <c r="C38" s="46"/>
      <c r="L38" s="46"/>
      <c r="M38" s="46"/>
      <c r="N38" s="46"/>
    </row>
    <row r="39" spans="1:21" ht="15" customHeight="1" x14ac:dyDescent="0.25">
      <c r="A39" s="49" t="s">
        <v>157</v>
      </c>
      <c r="B39" s="49" t="s">
        <v>158</v>
      </c>
      <c r="C39" s="50"/>
      <c r="H39" t="s">
        <v>208</v>
      </c>
      <c r="L39" s="49"/>
      <c r="M39" s="49"/>
      <c r="N39" s="50"/>
    </row>
    <row r="40" spans="1:21" ht="15" customHeight="1" x14ac:dyDescent="0.25">
      <c r="A40" s="49" t="s">
        <v>159</v>
      </c>
      <c r="B40" s="49" t="s">
        <v>160</v>
      </c>
      <c r="C40" s="49"/>
      <c r="G40" s="51"/>
      <c r="H40" s="17" t="s">
        <v>234</v>
      </c>
      <c r="L40" s="49"/>
      <c r="M40" s="49"/>
      <c r="N40" s="49"/>
      <c r="R40" s="51"/>
    </row>
    <row r="41" spans="1:21" ht="15" customHeight="1" x14ac:dyDescent="0.25">
      <c r="A41" s="49" t="s">
        <v>161</v>
      </c>
      <c r="B41" s="75" t="s">
        <v>162</v>
      </c>
      <c r="C41" s="49"/>
      <c r="H41" s="49"/>
      <c r="L41" s="49"/>
      <c r="M41" s="52"/>
      <c r="N41" s="49"/>
      <c r="R41" s="49"/>
    </row>
    <row r="42" spans="1:21" ht="15" customHeight="1" x14ac:dyDescent="0.25">
      <c r="A42" s="49" t="s">
        <v>163</v>
      </c>
      <c r="B42" s="53" t="s">
        <v>164</v>
      </c>
      <c r="C42" s="49"/>
      <c r="H42" s="15" t="s">
        <v>367</v>
      </c>
      <c r="I42" s="200" t="str" cm="1">
        <f t="array" aca="1" ref="I42" ca="1">MID(CELL("filename",A1),FIND("]",CELL("filename",A1))+1,255)</f>
        <v>INV-1</v>
      </c>
      <c r="L42" s="49"/>
      <c r="M42" s="53"/>
      <c r="N42" s="49"/>
    </row>
    <row r="43" spans="1:21" x14ac:dyDescent="0.25">
      <c r="A43" s="49"/>
      <c r="C43" s="46" t="s">
        <v>366</v>
      </c>
      <c r="D43" t="str">
        <f>IF('01-Project Info'!$B$5&lt;&gt;"",'01-Project Info'!$B$5,"")</f>
        <v>Commercial</v>
      </c>
    </row>
    <row r="44" spans="1:21" x14ac:dyDescent="0.25">
      <c r="C44" s="3" t="s">
        <v>413</v>
      </c>
      <c r="D44" t="str">
        <f>IF('01-Project Info'!$B$6&lt;&gt;"",'01-Project Info'!B6,"") &amp; IF('01-Project Info'!$B$7&lt;&gt;"",", "&amp;'01-Project Info'!B7,"") &amp; IF('01-Project Info'!$B$8&lt;&gt;"",", "&amp;'01-Project Info'!B$8,"") &amp; IF('01-Project Info'!$B$9&lt;&gt;"",", "&amp;'01-Project Info'!B$9,"") &amp; IF('01-Project Info'!$B$10&lt;&gt;"",", "&amp;'01-Project Info'!B$10,"")</f>
        <v>Mechanical Service, Kitchen Ventilation</v>
      </c>
    </row>
    <row r="45" spans="1:21" x14ac:dyDescent="0.25">
      <c r="C45" s="46" t="s">
        <v>414</v>
      </c>
      <c r="D45" t="str">
        <f>IF('01-Project Info'!$B$17&lt;&gt;"",'01-Project Info'!$B$17,"")</f>
        <v>Jasimma Petsianis</v>
      </c>
    </row>
    <row r="46" spans="1:21" x14ac:dyDescent="0.25">
      <c r="C46" s="3"/>
    </row>
    <row r="47" spans="1:21" x14ac:dyDescent="0.25">
      <c r="C47" s="3"/>
      <c r="D47" t="str">
        <f>IF('01-Project Info'!$B$9&lt;&gt;"",'01-Project Info'!$B$9,"")</f>
        <v/>
      </c>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4029&amp;"-,Bold"
A: &amp;"-,Regular"Suite 802, 299 Sussex St, Sydney&amp;"-,Bold"    
&amp;13E&amp;11: &amp;"-,Regular"admin@pcen.com.au&amp;"-,Bold"
W: &amp;"-,Regular"www.pcen.com.au
&amp;"-,Bold"M:&amp;"-,Regular" 0426 076 689             </oddHeader>
    <oddFooter xml:space="preserve">&amp;CThis document becomes a tax invoice when full amout of payment is made </oddFooter>
  </headerFooter>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4DCCE-B14D-4820-8576-FF38AE95213E}">
  <sheetPr codeName="Sheet6"/>
  <dimension ref="A1:U47"/>
  <sheetViews>
    <sheetView view="pageBreakPreview" topLeftCell="A29" zoomScaleNormal="100" zoomScaleSheetLayoutView="100" zoomScalePageLayoutView="85" workbookViewId="0">
      <selection activeCell="D46" sqref="D46"/>
    </sheetView>
  </sheetViews>
  <sheetFormatPr defaultRowHeight="15" x14ac:dyDescent="0.25"/>
  <cols>
    <col min="1" max="6" width="7.7109375" customWidth="1"/>
    <col min="7" max="8" width="9.7109375" customWidth="1"/>
    <col min="9"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x14ac:dyDescent="0.25"/>
    <row r="2" spans="1:21" ht="30" x14ac:dyDescent="0.25">
      <c r="C2" s="30"/>
      <c r="D2" s="30"/>
      <c r="E2" s="30"/>
      <c r="F2" s="84" t="s">
        <v>165</v>
      </c>
      <c r="G2" s="30"/>
      <c r="H2" s="30"/>
      <c r="I2" s="30"/>
      <c r="M2" s="296"/>
      <c r="N2" s="296"/>
      <c r="O2" s="296"/>
      <c r="P2" s="296"/>
      <c r="Q2" s="296"/>
      <c r="R2" s="296"/>
      <c r="S2" s="296"/>
      <c r="T2" s="296"/>
    </row>
    <row r="3" spans="1:21" ht="15" customHeight="1" x14ac:dyDescent="0.25">
      <c r="I3" s="129" t="s">
        <v>326</v>
      </c>
    </row>
    <row r="4" spans="1:21" ht="15" customHeight="1" x14ac:dyDescent="0.25">
      <c r="A4" s="38" t="s">
        <v>154</v>
      </c>
      <c r="D4" s="39"/>
      <c r="E4" s="39"/>
      <c r="F4" s="39"/>
      <c r="H4" s="40" t="s">
        <v>63</v>
      </c>
      <c r="J4" s="199" t="s">
        <v>325</v>
      </c>
      <c r="L4" s="38"/>
      <c r="M4" s="39"/>
      <c r="N4" s="39"/>
      <c r="O4" s="39"/>
      <c r="P4" s="39"/>
      <c r="Q4" s="39"/>
      <c r="S4" s="40"/>
      <c r="T4" s="259"/>
      <c r="U4" s="259"/>
    </row>
    <row r="5" spans="1:21" ht="15" customHeight="1" x14ac:dyDescent="0.25">
      <c r="A5" s="39" t="str">
        <f>IF('01-Project Info'!B11&lt;&gt;"",'01-Project Info'!B11,"")</f>
        <v>Peter Pattison</v>
      </c>
      <c r="D5" s="39"/>
      <c r="E5" s="39"/>
      <c r="F5" s="39"/>
      <c r="H5" s="40" t="s">
        <v>203</v>
      </c>
      <c r="J5" s="198" t="str" cm="1">
        <f t="array" aca="1" ref="J5" ca="1">MID(CELL("filename",A1),FIND("]",CELL("filename",A1))+1,255)</f>
        <v>INV-X</v>
      </c>
      <c r="L5" s="38"/>
      <c r="M5" s="39"/>
      <c r="N5" s="39"/>
      <c r="O5" s="39"/>
      <c r="P5" s="39"/>
      <c r="Q5" s="39"/>
      <c r="S5" s="40"/>
      <c r="T5" s="42"/>
      <c r="U5" s="15"/>
    </row>
    <row r="6" spans="1:21" ht="15" customHeight="1" x14ac:dyDescent="0.25">
      <c r="A6" s="39" t="str">
        <f>IF('01-Project Info'!B12&lt;&gt;"",'01-Project Info'!B12,"")</f>
        <v>Pattison's Patisserie Pty Ltd</v>
      </c>
      <c r="D6" s="39"/>
      <c r="E6" s="39"/>
      <c r="F6" s="39"/>
      <c r="H6" s="187" t="s">
        <v>209</v>
      </c>
      <c r="I6" s="95"/>
      <c r="J6" s="95"/>
      <c r="L6" s="39"/>
      <c r="M6" s="39"/>
      <c r="N6" s="39"/>
      <c r="O6" s="39"/>
      <c r="P6" s="38"/>
      <c r="Q6" s="38"/>
      <c r="R6" s="40"/>
      <c r="S6" s="41"/>
      <c r="U6" s="15"/>
    </row>
    <row r="7" spans="1:21" ht="15" customHeight="1" x14ac:dyDescent="0.25">
      <c r="A7" s="39" t="str">
        <f>IF('01-Project Info'!B13&lt;&gt;"",'01-Project Info'!B13,"")</f>
        <v/>
      </c>
      <c r="B7" s="39"/>
      <c r="C7" s="39"/>
      <c r="D7" s="39"/>
      <c r="E7" s="39"/>
      <c r="F7" s="39"/>
      <c r="H7" s="4" t="s">
        <v>202</v>
      </c>
      <c r="J7" s="198" t="s">
        <v>31</v>
      </c>
      <c r="L7" s="39"/>
      <c r="M7" s="39"/>
      <c r="N7" s="39"/>
      <c r="O7" s="39"/>
      <c r="P7" s="38"/>
      <c r="Q7" s="38"/>
      <c r="R7" s="40"/>
      <c r="S7" s="41"/>
      <c r="U7" s="15"/>
    </row>
    <row r="8" spans="1:21" ht="15" customHeight="1" x14ac:dyDescent="0.25">
      <c r="A8" s="39"/>
      <c r="B8" s="39"/>
      <c r="C8" s="39"/>
      <c r="D8" s="39"/>
      <c r="E8" s="128" t="s">
        <v>293</v>
      </c>
      <c r="F8" s="39"/>
      <c r="G8" s="40"/>
      <c r="H8" s="41"/>
      <c r="J8" s="15"/>
      <c r="L8" s="39"/>
      <c r="M8" s="39"/>
      <c r="N8" s="39"/>
      <c r="O8" s="39"/>
      <c r="P8" s="38"/>
      <c r="Q8" s="38"/>
      <c r="R8" s="40"/>
      <c r="S8" s="41"/>
      <c r="U8" s="15"/>
    </row>
    <row r="9" spans="1:21" ht="15" customHeight="1" x14ac:dyDescent="0.25"/>
    <row r="10" spans="1:21" ht="30" customHeight="1" x14ac:dyDescent="0.25">
      <c r="A10" s="85"/>
      <c r="B10" s="86"/>
      <c r="C10" s="86"/>
      <c r="D10" s="86" t="s">
        <v>155</v>
      </c>
      <c r="E10" s="86"/>
      <c r="F10" s="86"/>
      <c r="G10" s="86"/>
      <c r="H10" s="87"/>
      <c r="I10" s="80" t="s">
        <v>170</v>
      </c>
      <c r="J10" s="81" t="s">
        <v>171</v>
      </c>
      <c r="L10" s="297"/>
      <c r="M10" s="297"/>
      <c r="N10" s="297"/>
      <c r="O10" s="297"/>
      <c r="P10" s="297"/>
      <c r="Q10" s="297"/>
      <c r="R10" s="297"/>
      <c r="S10" s="297"/>
      <c r="T10" s="25"/>
      <c r="U10" s="25"/>
    </row>
    <row r="11" spans="1:21" ht="15" customHeight="1" x14ac:dyDescent="0.25">
      <c r="A11" s="96"/>
      <c r="H11" s="97"/>
      <c r="I11" s="99"/>
      <c r="J11" s="97"/>
    </row>
    <row r="12" spans="1:21" ht="15" customHeight="1" x14ac:dyDescent="0.25">
      <c r="A12" s="119" t="str">
        <f>'01-Project Info'!B1</f>
        <v>Unit 25, 14 Yatala Road, Mount Kuring-Gai</v>
      </c>
      <c r="H12" s="97"/>
      <c r="I12" s="127"/>
      <c r="J12" s="97"/>
    </row>
    <row r="13" spans="1:21" ht="15" customHeight="1" x14ac:dyDescent="0.25">
      <c r="A13" s="96" t="str">
        <f>IF('02b-Fee Proposal'!B136&lt;&gt;"",'02b-Fee Proposal'!B136,"")</f>
        <v>Mechanical Service design and documentation</v>
      </c>
      <c r="H13" s="97"/>
      <c r="I13" s="77"/>
      <c r="J13" s="78">
        <f>IFERROR(I13*1.1,0)</f>
        <v>0</v>
      </c>
    </row>
    <row r="14" spans="1:21" ht="15" customHeight="1" x14ac:dyDescent="0.25">
      <c r="A14" s="96" t="str">
        <f>IF('02b-Fee Proposal'!B137&lt;&gt;"",'02b-Fee Proposal'!B137,"")</f>
        <v/>
      </c>
      <c r="H14" s="97"/>
      <c r="I14" s="77"/>
      <c r="J14" s="78"/>
    </row>
    <row r="15" spans="1:21" ht="15" customHeight="1" x14ac:dyDescent="0.25">
      <c r="A15" s="96" t="str">
        <f>IF('02b-Fee Proposal'!B138&lt;&gt;"",'02b-Fee Proposal'!B138,"")</f>
        <v/>
      </c>
      <c r="H15" s="97"/>
      <c r="I15" s="77" t="str">
        <f>IF('02b-Fee Proposal'!F137&lt;&gt;"",'02b-Fee Proposal'!F137,"")</f>
        <v/>
      </c>
      <c r="J15" s="78" t="str">
        <f>IFERROR(I15*1.1,"")</f>
        <v/>
      </c>
      <c r="L15" s="96"/>
      <c r="M15" t="s">
        <v>215</v>
      </c>
      <c r="R15" t="s">
        <v>79</v>
      </c>
      <c r="S15" s="97" t="s">
        <v>167</v>
      </c>
    </row>
    <row r="16" spans="1:21" ht="15" customHeight="1" x14ac:dyDescent="0.25">
      <c r="A16" s="96" t="str">
        <f>IF('02b-Fee Proposal'!B138&lt;&gt;"",'02b-Fee Proposal'!B138,"")</f>
        <v/>
      </c>
      <c r="E16" s="88"/>
      <c r="G16" s="89"/>
      <c r="H16" s="90"/>
      <c r="I16" s="77" t="str">
        <f>IF('02b-Fee Proposal'!F138&lt;&gt;"",'02b-Fee Proposal'!F138,"")</f>
        <v/>
      </c>
      <c r="J16" s="78" t="str">
        <f>IFERROR(I16*1.1,"")</f>
        <v/>
      </c>
      <c r="L16" s="96" t="s">
        <v>211</v>
      </c>
      <c r="P16" s="88">
        <v>0.3</v>
      </c>
      <c r="R16" s="89">
        <v>13500</v>
      </c>
      <c r="S16" s="90" t="s">
        <v>210</v>
      </c>
    </row>
    <row r="17" spans="1:21" ht="15" customHeight="1" x14ac:dyDescent="0.25">
      <c r="A17" s="96"/>
      <c r="E17" s="88"/>
      <c r="G17" s="89"/>
      <c r="H17" s="90"/>
      <c r="I17" s="77"/>
      <c r="J17" s="78"/>
      <c r="L17" s="96" t="s">
        <v>212</v>
      </c>
      <c r="P17" s="88">
        <v>0.35</v>
      </c>
      <c r="R17" s="89">
        <v>20000</v>
      </c>
      <c r="S17" s="90" t="s">
        <v>210</v>
      </c>
    </row>
    <row r="18" spans="1:21" ht="15" customHeight="1" x14ac:dyDescent="0.25">
      <c r="A18" s="96"/>
      <c r="E18" s="88"/>
      <c r="G18" s="89"/>
      <c r="H18" s="90"/>
      <c r="I18" s="77"/>
      <c r="J18" s="78"/>
      <c r="L18" s="96" t="s">
        <v>213</v>
      </c>
      <c r="P18" s="88">
        <v>0.3</v>
      </c>
      <c r="R18" s="89">
        <v>13335</v>
      </c>
      <c r="S18" s="90" t="s">
        <v>210</v>
      </c>
    </row>
    <row r="19" spans="1:21" ht="15" customHeight="1" x14ac:dyDescent="0.25">
      <c r="A19" s="96"/>
      <c r="E19" s="88"/>
      <c r="G19" s="89"/>
      <c r="H19" s="90"/>
      <c r="I19" s="77"/>
      <c r="J19" s="78"/>
      <c r="L19" s="96" t="s">
        <v>214</v>
      </c>
      <c r="P19" s="88">
        <v>0.05</v>
      </c>
      <c r="R19" s="89">
        <v>2500</v>
      </c>
      <c r="S19" s="90">
        <v>2500</v>
      </c>
    </row>
    <row r="20" spans="1:21" ht="15" customHeight="1" x14ac:dyDescent="0.25">
      <c r="A20" s="96"/>
      <c r="H20" s="97"/>
      <c r="I20" s="77"/>
      <c r="J20" s="78"/>
      <c r="L20" s="96"/>
      <c r="S20" s="97"/>
    </row>
    <row r="21" spans="1:21" ht="15" customHeight="1" x14ac:dyDescent="0.25">
      <c r="A21" s="96"/>
      <c r="H21" s="97"/>
      <c r="I21" s="77"/>
      <c r="J21" s="78"/>
      <c r="L21" s="96"/>
      <c r="S21" s="97"/>
    </row>
    <row r="22" spans="1:21" ht="15" customHeight="1" x14ac:dyDescent="0.25">
      <c r="A22" s="96"/>
      <c r="H22" s="97"/>
      <c r="I22" s="77"/>
      <c r="J22" s="78"/>
    </row>
    <row r="23" spans="1:21" ht="15" customHeight="1" x14ac:dyDescent="0.25">
      <c r="A23" s="96"/>
      <c r="H23" s="97"/>
      <c r="I23" s="77"/>
      <c r="J23" s="78"/>
      <c r="L23" s="96"/>
      <c r="S23" s="97"/>
    </row>
    <row r="24" spans="1:21" ht="15" customHeight="1" x14ac:dyDescent="0.25">
      <c r="A24" s="96"/>
      <c r="H24" s="97"/>
      <c r="I24" s="77"/>
      <c r="J24" s="78"/>
      <c r="L24" s="96" t="s">
        <v>166</v>
      </c>
      <c r="P24" s="88"/>
      <c r="R24" s="89" t="s">
        <v>79</v>
      </c>
      <c r="S24" s="90" t="s">
        <v>167</v>
      </c>
      <c r="T24" s="98"/>
      <c r="U24" s="49"/>
    </row>
    <row r="25" spans="1:21" ht="15" customHeight="1" x14ac:dyDescent="0.25">
      <c r="A25" s="96"/>
      <c r="H25" s="97"/>
      <c r="I25" s="77"/>
      <c r="J25" s="78"/>
      <c r="L25" s="96" t="s">
        <v>168</v>
      </c>
      <c r="P25" s="88"/>
      <c r="R25" s="89">
        <v>4000</v>
      </c>
      <c r="S25" s="90">
        <f>R25</f>
        <v>4000</v>
      </c>
      <c r="T25" s="77">
        <f>S25</f>
        <v>4000</v>
      </c>
      <c r="U25" s="78">
        <f>T25*1.1</f>
        <v>4400</v>
      </c>
    </row>
    <row r="26" spans="1:21" ht="15" customHeight="1" x14ac:dyDescent="0.25">
      <c r="A26" s="96"/>
      <c r="H26" s="97"/>
      <c r="I26" s="77"/>
      <c r="J26" s="78"/>
      <c r="L26" s="96" t="s">
        <v>169</v>
      </c>
      <c r="P26" s="88"/>
      <c r="R26" s="89">
        <v>3800</v>
      </c>
      <c r="S26" s="90"/>
      <c r="T26" s="77"/>
      <c r="U26" s="78"/>
    </row>
    <row r="27" spans="1:21" ht="15" customHeight="1" x14ac:dyDescent="0.25">
      <c r="A27" s="96"/>
      <c r="H27" s="97"/>
      <c r="I27" s="77"/>
      <c r="J27" s="78"/>
      <c r="L27" s="96"/>
      <c r="P27" s="88"/>
      <c r="R27" s="89"/>
      <c r="S27" s="90"/>
      <c r="T27" s="47"/>
      <c r="U27" s="47"/>
    </row>
    <row r="28" spans="1:21" ht="15" customHeight="1" x14ac:dyDescent="0.25">
      <c r="A28" s="96"/>
      <c r="H28" s="97"/>
      <c r="I28" s="77"/>
      <c r="J28" s="78"/>
      <c r="L28" s="96"/>
      <c r="S28" s="97"/>
    </row>
    <row r="29" spans="1:21" ht="15" customHeight="1" x14ac:dyDescent="0.25">
      <c r="A29" s="96"/>
      <c r="H29" s="97"/>
      <c r="I29" s="77"/>
      <c r="J29" s="78"/>
      <c r="L29" s="48"/>
      <c r="M29" s="48"/>
      <c r="N29" s="48"/>
    </row>
    <row r="30" spans="1:21" ht="15" customHeight="1" x14ac:dyDescent="0.25">
      <c r="A30" s="96"/>
      <c r="H30" s="97"/>
      <c r="I30" s="77"/>
      <c r="J30" s="78"/>
      <c r="S30" s="25"/>
      <c r="T30" s="47"/>
      <c r="U30" s="47"/>
    </row>
    <row r="31" spans="1:21" ht="15" customHeight="1" x14ac:dyDescent="0.25">
      <c r="A31" s="96"/>
      <c r="H31" s="97"/>
      <c r="I31" s="77"/>
      <c r="J31" s="78"/>
      <c r="L31" s="48"/>
      <c r="M31" s="48"/>
      <c r="N31" s="48"/>
    </row>
    <row r="32" spans="1:21" ht="15" customHeight="1" x14ac:dyDescent="0.25">
      <c r="A32" s="43"/>
      <c r="B32" s="44"/>
      <c r="C32" s="44"/>
      <c r="D32" s="44"/>
      <c r="E32" s="44"/>
      <c r="F32" s="44"/>
      <c r="G32" s="44"/>
      <c r="H32" s="45"/>
      <c r="I32" s="77"/>
      <c r="J32" s="78"/>
      <c r="S32" s="25"/>
      <c r="T32" s="47"/>
      <c r="U32" s="47"/>
    </row>
    <row r="33" spans="1:21" ht="15" customHeight="1" x14ac:dyDescent="0.25">
      <c r="H33" s="76" t="s">
        <v>146</v>
      </c>
      <c r="I33" s="79">
        <f>SUM(I11:I32)</f>
        <v>0</v>
      </c>
      <c r="J33" s="79">
        <f>SUM(J11:J32)</f>
        <v>0</v>
      </c>
      <c r="L33" s="48"/>
      <c r="M33" s="48"/>
      <c r="N33" s="48"/>
    </row>
    <row r="34" spans="1:21" ht="15" customHeight="1" x14ac:dyDescent="0.25">
      <c r="H34" s="82"/>
      <c r="I34" s="83"/>
      <c r="J34" s="83"/>
      <c r="S34" s="25"/>
      <c r="T34" s="47"/>
      <c r="U34" s="47"/>
    </row>
    <row r="35" spans="1:21" ht="15" customHeight="1" x14ac:dyDescent="0.25">
      <c r="H35" s="82"/>
      <c r="I35" s="83"/>
      <c r="J35" s="83"/>
      <c r="S35" s="25"/>
      <c r="T35" s="47"/>
      <c r="U35" s="47"/>
    </row>
    <row r="36" spans="1:21" ht="15" customHeight="1" x14ac:dyDescent="0.25">
      <c r="H36" s="25"/>
      <c r="I36" s="47"/>
      <c r="J36" s="47"/>
      <c r="S36" s="25"/>
      <c r="T36" s="47"/>
      <c r="U36" s="47"/>
    </row>
    <row r="37" spans="1:21" ht="15" customHeight="1" x14ac:dyDescent="0.25">
      <c r="B37" s="48"/>
      <c r="C37" s="48"/>
      <c r="L37" s="48"/>
      <c r="M37" s="48"/>
      <c r="N37" s="48"/>
    </row>
    <row r="38" spans="1:21" ht="15" customHeight="1" x14ac:dyDescent="0.25">
      <c r="A38" s="48" t="s">
        <v>156</v>
      </c>
      <c r="B38" s="46"/>
      <c r="C38" s="46"/>
      <c r="L38" s="46"/>
      <c r="M38" s="46"/>
      <c r="N38" s="46"/>
    </row>
    <row r="39" spans="1:21" ht="15" customHeight="1" x14ac:dyDescent="0.25">
      <c r="A39" s="49" t="s">
        <v>157</v>
      </c>
      <c r="B39" s="49" t="s">
        <v>158</v>
      </c>
      <c r="C39" s="50"/>
      <c r="H39" t="s">
        <v>208</v>
      </c>
      <c r="L39" s="49"/>
      <c r="M39" s="49"/>
      <c r="N39" s="50"/>
    </row>
    <row r="40" spans="1:21" ht="15" customHeight="1" x14ac:dyDescent="0.25">
      <c r="A40" s="49" t="s">
        <v>159</v>
      </c>
      <c r="B40" s="49" t="s">
        <v>160</v>
      </c>
      <c r="C40" s="49"/>
      <c r="G40" s="51"/>
      <c r="H40" s="17" t="s">
        <v>234</v>
      </c>
      <c r="L40" s="49"/>
      <c r="M40" s="49"/>
      <c r="N40" s="49"/>
      <c r="R40" s="51"/>
    </row>
    <row r="41" spans="1:21" ht="15" customHeight="1" x14ac:dyDescent="0.25">
      <c r="A41" s="49" t="s">
        <v>161</v>
      </c>
      <c r="B41" s="75" t="s">
        <v>162</v>
      </c>
      <c r="C41" s="49"/>
      <c r="H41" s="49"/>
      <c r="L41" s="49"/>
      <c r="M41" s="52"/>
      <c r="N41" s="49"/>
      <c r="R41" s="49"/>
    </row>
    <row r="42" spans="1:21" ht="15" customHeight="1" x14ac:dyDescent="0.25">
      <c r="A42" s="49" t="s">
        <v>163</v>
      </c>
      <c r="B42" s="53" t="s">
        <v>164</v>
      </c>
      <c r="C42" s="49"/>
      <c r="H42" s="27" t="s">
        <v>383</v>
      </c>
      <c r="I42" s="187" t="str">
        <f ca="1">IF('01-Project Info'!$B$4&lt;&gt;"",'01-Project Info'!$B$4,"")</f>
        <v>INV-1</v>
      </c>
      <c r="L42" s="49"/>
      <c r="M42" s="53"/>
      <c r="N42" s="49"/>
    </row>
    <row r="43" spans="1:21" x14ac:dyDescent="0.25">
      <c r="C43" s="46" t="s">
        <v>366</v>
      </c>
      <c r="D43" t="str">
        <f>IF('01-Project Info'!$B$5&lt;&gt;"",'01-Project Info'!$B$5,"")</f>
        <v>Commercial</v>
      </c>
    </row>
    <row r="44" spans="1:21" x14ac:dyDescent="0.25">
      <c r="C44" s="3" t="s">
        <v>413</v>
      </c>
      <c r="D44" t="str">
        <f>IF('01-Project Info'!$B$6&lt;&gt;"",'01-Project Info'!B6,"") &amp; IF('01-Project Info'!$B$7&lt;&gt;"",", "&amp;'01-Project Info'!B7,"") &amp; IF('01-Project Info'!$B$8&lt;&gt;"",", "&amp;'01-Project Info'!B$8,"") &amp; IF('01-Project Info'!$B$9&lt;&gt;"",", "&amp;'01-Project Info'!B$9,"")</f>
        <v>Mechanical Service, Kitchen Ventilation</v>
      </c>
    </row>
    <row r="45" spans="1:21" x14ac:dyDescent="0.25">
      <c r="C45" s="46" t="s">
        <v>414</v>
      </c>
      <c r="D45" t="str">
        <f>IF('01-Project Info'!$B$17&lt;&gt;"",'01-Project Info'!$B$17,"")</f>
        <v>Jasimma Petsianis</v>
      </c>
    </row>
    <row r="46" spans="1:21" x14ac:dyDescent="0.25">
      <c r="C46" s="3"/>
    </row>
    <row r="47" spans="1:21" x14ac:dyDescent="0.25">
      <c r="C47" s="3"/>
      <c r="D47" t="str">
        <f>IF('01-Project Info'!$B$9&lt;&gt;"",'01-Project Info'!$B$9,"")</f>
        <v/>
      </c>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4029&amp;"-,Bold"
A: &amp;"-,Regular"Suite 802, 299 Sussex St, Sydney&amp;"-,Bold"    
&amp;13E&amp;11: &amp;"-,Regular"admin@pcen.com.au&amp;"-,Bold"
W: &amp;"-,Regular"www.pcen.com.au
&amp;"-,Bold"M:&amp;"-,Regular" 0426 076 689             </oddHeader>
    <oddFooter xml:space="preserve">&amp;CThis document becomes a tax invoice when full amout of payment is made </oddFooter>
  </headerFooter>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BBC41-122E-48B8-A13E-CDF03B442232}">
  <sheetPr codeName="Sheet7"/>
  <dimension ref="A1:U47"/>
  <sheetViews>
    <sheetView view="pageBreakPreview" topLeftCell="A26" zoomScaleNormal="100" zoomScaleSheetLayoutView="100" zoomScalePageLayoutView="85" workbookViewId="0">
      <selection activeCell="D46" sqref="D46"/>
    </sheetView>
  </sheetViews>
  <sheetFormatPr defaultRowHeight="15" x14ac:dyDescent="0.25"/>
  <cols>
    <col min="1" max="6" width="7.7109375" customWidth="1"/>
    <col min="7" max="8" width="9.7109375" customWidth="1"/>
    <col min="9"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x14ac:dyDescent="0.25"/>
    <row r="2" spans="1:21" ht="30" x14ac:dyDescent="0.25">
      <c r="C2" s="30"/>
      <c r="D2" s="30"/>
      <c r="E2" s="30"/>
      <c r="F2" s="84" t="s">
        <v>165</v>
      </c>
      <c r="G2" s="30"/>
      <c r="H2" s="30"/>
      <c r="I2" s="30"/>
      <c r="M2" s="296"/>
      <c r="N2" s="296"/>
      <c r="O2" s="296"/>
      <c r="P2" s="296"/>
      <c r="Q2" s="296"/>
      <c r="R2" s="296"/>
      <c r="S2" s="296"/>
      <c r="T2" s="296"/>
    </row>
    <row r="3" spans="1:21" ht="15" customHeight="1" x14ac:dyDescent="0.25">
      <c r="I3" s="129" t="s">
        <v>326</v>
      </c>
    </row>
    <row r="4" spans="1:21" ht="15" customHeight="1" x14ac:dyDescent="0.25">
      <c r="A4" s="38" t="s">
        <v>154</v>
      </c>
      <c r="D4" s="39"/>
      <c r="E4" s="39"/>
      <c r="F4" s="39"/>
      <c r="H4" s="40" t="s">
        <v>63</v>
      </c>
      <c r="J4" s="199" t="s">
        <v>325</v>
      </c>
      <c r="L4" s="38"/>
      <c r="M4" s="39"/>
      <c r="N4" s="39"/>
      <c r="O4" s="39"/>
      <c r="P4" s="39"/>
      <c r="Q4" s="39"/>
      <c r="S4" s="40"/>
      <c r="T4" s="259"/>
      <c r="U4" s="259"/>
    </row>
    <row r="5" spans="1:21" ht="15" customHeight="1" x14ac:dyDescent="0.25">
      <c r="A5" s="39" t="str">
        <f>IF('01-Project Info'!B11&lt;&gt;"",'01-Project Info'!B11,"")</f>
        <v>Peter Pattison</v>
      </c>
      <c r="D5" s="39"/>
      <c r="E5" s="39"/>
      <c r="F5" s="39"/>
      <c r="H5" s="40" t="s">
        <v>203</v>
      </c>
      <c r="J5" s="198" t="str" cm="1">
        <f t="array" aca="1" ref="J5" ca="1">MID(CELL("filename",A1),FIND("]",CELL("filename",A1))+1,255)</f>
        <v>INV-XX</v>
      </c>
      <c r="L5" s="38"/>
      <c r="M5" s="39"/>
      <c r="N5" s="39"/>
      <c r="O5" s="39"/>
      <c r="P5" s="39"/>
      <c r="Q5" s="39"/>
      <c r="S5" s="40"/>
      <c r="T5" s="42"/>
      <c r="U5" s="15"/>
    </row>
    <row r="6" spans="1:21" ht="15" customHeight="1" x14ac:dyDescent="0.25">
      <c r="A6" s="39" t="str">
        <f>IF('01-Project Info'!B12&lt;&gt;"",'01-Project Info'!B12,"")</f>
        <v>Pattison's Patisserie Pty Ltd</v>
      </c>
      <c r="D6" s="39"/>
      <c r="E6" s="39"/>
      <c r="F6" s="39"/>
      <c r="H6" s="187" t="s">
        <v>209</v>
      </c>
      <c r="I6" s="95"/>
      <c r="J6" s="95"/>
      <c r="L6" s="39"/>
      <c r="M6" s="39"/>
      <c r="N6" s="39"/>
      <c r="O6" s="39"/>
      <c r="P6" s="38"/>
      <c r="Q6" s="38"/>
      <c r="R6" s="40"/>
      <c r="S6" s="41"/>
      <c r="U6" s="15"/>
    </row>
    <row r="7" spans="1:21" ht="15" customHeight="1" x14ac:dyDescent="0.25">
      <c r="A7" s="39" t="str">
        <f>IF('01-Project Info'!B13&lt;&gt;"",'01-Project Info'!B13,"")</f>
        <v/>
      </c>
      <c r="B7" s="39"/>
      <c r="C7" s="39"/>
      <c r="D7" s="39"/>
      <c r="E7" s="39"/>
      <c r="F7" s="39"/>
      <c r="H7" s="4" t="s">
        <v>202</v>
      </c>
      <c r="J7" s="198" t="s">
        <v>31</v>
      </c>
      <c r="L7" s="39"/>
      <c r="M7" s="39"/>
      <c r="N7" s="39"/>
      <c r="O7" s="39"/>
      <c r="P7" s="38"/>
      <c r="Q7" s="38"/>
      <c r="R7" s="40"/>
      <c r="S7" s="41"/>
      <c r="U7" s="15"/>
    </row>
    <row r="8" spans="1:21" ht="15" customHeight="1" x14ac:dyDescent="0.25">
      <c r="A8" s="39"/>
      <c r="B8" s="39"/>
      <c r="C8" s="39"/>
      <c r="D8" s="39"/>
      <c r="E8" s="128" t="s">
        <v>293</v>
      </c>
      <c r="F8" s="39"/>
      <c r="G8" s="40"/>
      <c r="H8" s="41"/>
      <c r="J8" s="15"/>
      <c r="L8" s="39"/>
      <c r="M8" s="39"/>
      <c r="N8" s="39"/>
      <c r="O8" s="39"/>
      <c r="P8" s="38"/>
      <c r="Q8" s="38"/>
      <c r="R8" s="40"/>
      <c r="S8" s="41"/>
      <c r="U8" s="15"/>
    </row>
    <row r="9" spans="1:21" ht="15" customHeight="1" x14ac:dyDescent="0.25"/>
    <row r="10" spans="1:21" ht="30" customHeight="1" x14ac:dyDescent="0.25">
      <c r="A10" s="85"/>
      <c r="B10" s="86"/>
      <c r="C10" s="86"/>
      <c r="D10" s="86" t="s">
        <v>155</v>
      </c>
      <c r="E10" s="86"/>
      <c r="F10" s="86"/>
      <c r="G10" s="86"/>
      <c r="H10" s="87"/>
      <c r="I10" s="80" t="s">
        <v>170</v>
      </c>
      <c r="J10" s="81" t="s">
        <v>171</v>
      </c>
      <c r="L10" s="297"/>
      <c r="M10" s="297"/>
      <c r="N10" s="297"/>
      <c r="O10" s="297"/>
      <c r="P10" s="297"/>
      <c r="Q10" s="297"/>
      <c r="R10" s="297"/>
      <c r="S10" s="297"/>
      <c r="T10" s="25"/>
      <c r="U10" s="25"/>
    </row>
    <row r="11" spans="1:21" ht="15" customHeight="1" x14ac:dyDescent="0.25">
      <c r="A11" s="96"/>
      <c r="H11" s="97"/>
      <c r="I11" s="99"/>
      <c r="J11" s="97"/>
    </row>
    <row r="12" spans="1:21" ht="15" customHeight="1" x14ac:dyDescent="0.25">
      <c r="A12" s="119" t="str">
        <f>'01-Project Info'!B1</f>
        <v>Unit 25, 14 Yatala Road, Mount Kuring-Gai</v>
      </c>
      <c r="H12" s="97"/>
      <c r="I12" s="127"/>
      <c r="J12" s="97"/>
    </row>
    <row r="13" spans="1:21" ht="15" customHeight="1" x14ac:dyDescent="0.25">
      <c r="A13" s="96" t="str">
        <f>IF('02b-Fee Proposal'!B136&lt;&gt;"",'02b-Fee Proposal'!B136,"")</f>
        <v>Mechanical Service design and documentation</v>
      </c>
      <c r="H13" s="97"/>
      <c r="I13" s="77"/>
      <c r="J13" s="78">
        <f>IFERROR(I13*1.1,0)</f>
        <v>0</v>
      </c>
    </row>
    <row r="14" spans="1:21" ht="15" customHeight="1" x14ac:dyDescent="0.25">
      <c r="A14" s="96" t="str">
        <f>IF('02b-Fee Proposal'!B137&lt;&gt;"",'02b-Fee Proposal'!B137,"")</f>
        <v/>
      </c>
      <c r="H14" s="97"/>
      <c r="I14" s="77"/>
      <c r="J14" s="78"/>
    </row>
    <row r="15" spans="1:21" ht="15" customHeight="1" x14ac:dyDescent="0.25">
      <c r="A15" s="96" t="str">
        <f>IF('02b-Fee Proposal'!B138&lt;&gt;"",'02b-Fee Proposal'!B138,"")</f>
        <v/>
      </c>
      <c r="H15" s="97"/>
      <c r="I15" s="77" t="str">
        <f>IF('02b-Fee Proposal'!F137&lt;&gt;"",'02b-Fee Proposal'!F137,"")</f>
        <v/>
      </c>
      <c r="J15" s="78" t="str">
        <f>IFERROR(I15*1.1,"")</f>
        <v/>
      </c>
      <c r="L15" s="96"/>
      <c r="M15" t="s">
        <v>215</v>
      </c>
      <c r="R15" t="s">
        <v>79</v>
      </c>
      <c r="S15" s="97" t="s">
        <v>167</v>
      </c>
    </row>
    <row r="16" spans="1:21" ht="15" customHeight="1" x14ac:dyDescent="0.25">
      <c r="A16" s="96" t="str">
        <f>IF('02b-Fee Proposal'!B138&lt;&gt;"",'02b-Fee Proposal'!B138,"")</f>
        <v/>
      </c>
      <c r="E16" s="88"/>
      <c r="G16" s="89"/>
      <c r="H16" s="90"/>
      <c r="I16" s="77" t="str">
        <f>IF('02b-Fee Proposal'!F138&lt;&gt;"",'02b-Fee Proposal'!F138,"")</f>
        <v/>
      </c>
      <c r="J16" s="78" t="str">
        <f>IFERROR(I16*1.1,"")</f>
        <v/>
      </c>
      <c r="L16" s="96" t="s">
        <v>211</v>
      </c>
      <c r="P16" s="88">
        <v>0.3</v>
      </c>
      <c r="R16" s="89">
        <v>13500</v>
      </c>
      <c r="S16" s="90" t="s">
        <v>210</v>
      </c>
    </row>
    <row r="17" spans="1:21" ht="15" customHeight="1" x14ac:dyDescent="0.25">
      <c r="A17" s="96"/>
      <c r="E17" s="88"/>
      <c r="G17" s="89"/>
      <c r="H17" s="90"/>
      <c r="I17" s="77"/>
      <c r="J17" s="78"/>
      <c r="L17" s="96" t="s">
        <v>212</v>
      </c>
      <c r="P17" s="88">
        <v>0.35</v>
      </c>
      <c r="R17" s="89">
        <v>20000</v>
      </c>
      <c r="S17" s="90" t="s">
        <v>210</v>
      </c>
    </row>
    <row r="18" spans="1:21" ht="15" customHeight="1" x14ac:dyDescent="0.25">
      <c r="A18" s="96"/>
      <c r="E18" s="88"/>
      <c r="G18" s="89"/>
      <c r="H18" s="90"/>
      <c r="I18" s="77"/>
      <c r="J18" s="78"/>
      <c r="L18" s="96" t="s">
        <v>213</v>
      </c>
      <c r="P18" s="88">
        <v>0.3</v>
      </c>
      <c r="R18" s="89">
        <v>13335</v>
      </c>
      <c r="S18" s="90" t="s">
        <v>210</v>
      </c>
    </row>
    <row r="19" spans="1:21" ht="15" customHeight="1" x14ac:dyDescent="0.25">
      <c r="A19" s="96"/>
      <c r="E19" s="88"/>
      <c r="G19" s="89"/>
      <c r="H19" s="90"/>
      <c r="I19" s="77"/>
      <c r="J19" s="78"/>
      <c r="L19" s="96" t="s">
        <v>214</v>
      </c>
      <c r="P19" s="88">
        <v>0.05</v>
      </c>
      <c r="R19" s="89">
        <v>2500</v>
      </c>
      <c r="S19" s="90">
        <v>2500</v>
      </c>
    </row>
    <row r="20" spans="1:21" ht="15" customHeight="1" x14ac:dyDescent="0.25">
      <c r="A20" s="96"/>
      <c r="H20" s="97"/>
      <c r="I20" s="77"/>
      <c r="J20" s="78"/>
      <c r="L20" s="96"/>
      <c r="S20" s="97"/>
    </row>
    <row r="21" spans="1:21" ht="15" customHeight="1" x14ac:dyDescent="0.25">
      <c r="A21" s="96"/>
      <c r="H21" s="97"/>
      <c r="I21" s="77"/>
      <c r="J21" s="78"/>
      <c r="L21" s="96"/>
      <c r="S21" s="97"/>
    </row>
    <row r="22" spans="1:21" ht="15" customHeight="1" x14ac:dyDescent="0.25">
      <c r="A22" s="96"/>
      <c r="H22" s="97"/>
      <c r="I22" s="77"/>
      <c r="J22" s="78"/>
    </row>
    <row r="23" spans="1:21" ht="15" customHeight="1" x14ac:dyDescent="0.25">
      <c r="A23" s="96"/>
      <c r="H23" s="97"/>
      <c r="I23" s="77"/>
      <c r="J23" s="78"/>
      <c r="L23" s="96"/>
      <c r="S23" s="97"/>
    </row>
    <row r="24" spans="1:21" ht="15" customHeight="1" x14ac:dyDescent="0.25">
      <c r="A24" s="96"/>
      <c r="H24" s="97"/>
      <c r="I24" s="77"/>
      <c r="J24" s="78"/>
      <c r="L24" s="96" t="s">
        <v>166</v>
      </c>
      <c r="P24" s="88"/>
      <c r="R24" s="89" t="s">
        <v>79</v>
      </c>
      <c r="S24" s="90" t="s">
        <v>167</v>
      </c>
      <c r="T24" s="98"/>
      <c r="U24" s="49"/>
    </row>
    <row r="25" spans="1:21" ht="15" customHeight="1" x14ac:dyDescent="0.25">
      <c r="A25" s="96"/>
      <c r="H25" s="97"/>
      <c r="I25" s="77"/>
      <c r="J25" s="78"/>
      <c r="L25" s="96" t="s">
        <v>168</v>
      </c>
      <c r="P25" s="88"/>
      <c r="R25" s="89">
        <v>4000</v>
      </c>
      <c r="S25" s="90">
        <f>R25</f>
        <v>4000</v>
      </c>
      <c r="T25" s="77">
        <f>S25</f>
        <v>4000</v>
      </c>
      <c r="U25" s="78">
        <f>T25*1.1</f>
        <v>4400</v>
      </c>
    </row>
    <row r="26" spans="1:21" ht="15" customHeight="1" x14ac:dyDescent="0.25">
      <c r="A26" s="96"/>
      <c r="H26" s="97"/>
      <c r="I26" s="77"/>
      <c r="J26" s="78"/>
      <c r="L26" s="96" t="s">
        <v>169</v>
      </c>
      <c r="P26" s="88"/>
      <c r="R26" s="89">
        <v>3800</v>
      </c>
      <c r="S26" s="90"/>
      <c r="T26" s="77"/>
      <c r="U26" s="78"/>
    </row>
    <row r="27" spans="1:21" ht="15" customHeight="1" x14ac:dyDescent="0.25">
      <c r="A27" s="96"/>
      <c r="H27" s="97"/>
      <c r="I27" s="77"/>
      <c r="J27" s="78"/>
      <c r="L27" s="96"/>
      <c r="P27" s="88"/>
      <c r="R27" s="89"/>
      <c r="S27" s="90"/>
      <c r="T27" s="47"/>
      <c r="U27" s="47"/>
    </row>
    <row r="28" spans="1:21" ht="15" customHeight="1" x14ac:dyDescent="0.25">
      <c r="A28" s="96"/>
      <c r="H28" s="97"/>
      <c r="I28" s="77"/>
      <c r="J28" s="78"/>
      <c r="L28" s="96"/>
      <c r="S28" s="97"/>
    </row>
    <row r="29" spans="1:21" ht="15" customHeight="1" x14ac:dyDescent="0.25">
      <c r="A29" s="96"/>
      <c r="H29" s="97"/>
      <c r="I29" s="77"/>
      <c r="J29" s="78"/>
      <c r="L29" s="96"/>
      <c r="S29" s="97"/>
      <c r="T29" s="47"/>
      <c r="U29" s="47"/>
    </row>
    <row r="30" spans="1:21" ht="15" customHeight="1" x14ac:dyDescent="0.25">
      <c r="A30" s="96"/>
      <c r="H30" s="97"/>
      <c r="I30" s="77"/>
      <c r="J30" s="78"/>
      <c r="L30" s="48"/>
      <c r="M30" s="48"/>
      <c r="N30" s="48"/>
    </row>
    <row r="31" spans="1:21" ht="15" customHeight="1" x14ac:dyDescent="0.25">
      <c r="A31" s="96"/>
      <c r="H31" s="97"/>
      <c r="I31" s="77"/>
      <c r="J31" s="78"/>
      <c r="S31" s="25"/>
      <c r="T31" s="47"/>
      <c r="U31" s="47"/>
    </row>
    <row r="32" spans="1:21" ht="15" customHeight="1" x14ac:dyDescent="0.25">
      <c r="A32" s="43"/>
      <c r="B32" s="44"/>
      <c r="C32" s="44"/>
      <c r="D32" s="44"/>
      <c r="E32" s="44"/>
      <c r="F32" s="44"/>
      <c r="G32" s="44"/>
      <c r="H32" s="45"/>
      <c r="I32" s="77"/>
      <c r="J32" s="78"/>
      <c r="S32" s="25"/>
      <c r="T32" s="47"/>
      <c r="U32" s="47"/>
    </row>
    <row r="33" spans="1:21" ht="15" customHeight="1" x14ac:dyDescent="0.25">
      <c r="H33" s="76" t="s">
        <v>146</v>
      </c>
      <c r="I33" s="79">
        <f>SUM(I11:I32)</f>
        <v>0</v>
      </c>
      <c r="J33" s="79">
        <f>SUM(J11:J32)</f>
        <v>0</v>
      </c>
      <c r="L33" s="48"/>
      <c r="M33" s="48"/>
      <c r="N33" s="48"/>
    </row>
    <row r="34" spans="1:21" ht="15" customHeight="1" x14ac:dyDescent="0.25">
      <c r="H34" s="82"/>
      <c r="I34" s="83"/>
      <c r="J34" s="83"/>
      <c r="S34" s="25"/>
      <c r="T34" s="47"/>
      <c r="U34" s="47"/>
    </row>
    <row r="35" spans="1:21" ht="15" customHeight="1" x14ac:dyDescent="0.25">
      <c r="H35" s="82"/>
      <c r="I35" s="83"/>
      <c r="J35" s="83"/>
      <c r="S35" s="25"/>
      <c r="T35" s="47"/>
      <c r="U35" s="47"/>
    </row>
    <row r="36" spans="1:21" ht="15" customHeight="1" x14ac:dyDescent="0.25">
      <c r="H36" s="25"/>
      <c r="I36" s="47"/>
      <c r="J36" s="47"/>
      <c r="S36" s="25"/>
      <c r="T36" s="47"/>
      <c r="U36" s="47"/>
    </row>
    <row r="37" spans="1:21" ht="15" customHeight="1" x14ac:dyDescent="0.25">
      <c r="B37" s="48"/>
      <c r="C37" s="48"/>
      <c r="L37" s="48"/>
      <c r="M37" s="48"/>
      <c r="N37" s="48"/>
    </row>
    <row r="38" spans="1:21" ht="15" customHeight="1" x14ac:dyDescent="0.25">
      <c r="A38" s="48" t="s">
        <v>156</v>
      </c>
      <c r="B38" s="46"/>
      <c r="C38" s="46"/>
      <c r="L38" s="46"/>
      <c r="M38" s="46"/>
      <c r="N38" s="46"/>
    </row>
    <row r="39" spans="1:21" ht="15" customHeight="1" x14ac:dyDescent="0.25">
      <c r="A39" s="49" t="s">
        <v>157</v>
      </c>
      <c r="B39" s="49" t="s">
        <v>158</v>
      </c>
      <c r="C39" s="50"/>
      <c r="H39" t="s">
        <v>208</v>
      </c>
      <c r="L39" s="49"/>
      <c r="M39" s="49"/>
      <c r="N39" s="50"/>
    </row>
    <row r="40" spans="1:21" ht="15" customHeight="1" x14ac:dyDescent="0.25">
      <c r="A40" s="49" t="s">
        <v>159</v>
      </c>
      <c r="B40" s="49" t="s">
        <v>160</v>
      </c>
      <c r="C40" s="49"/>
      <c r="G40" s="51"/>
      <c r="H40" s="17" t="s">
        <v>234</v>
      </c>
      <c r="L40" s="49"/>
      <c r="M40" s="49"/>
      <c r="N40" s="49"/>
      <c r="R40" s="51"/>
    </row>
    <row r="41" spans="1:21" ht="15" customHeight="1" x14ac:dyDescent="0.25">
      <c r="A41" s="49" t="s">
        <v>161</v>
      </c>
      <c r="B41" s="75" t="s">
        <v>162</v>
      </c>
      <c r="C41" s="49"/>
      <c r="H41" s="49"/>
      <c r="L41" s="49"/>
      <c r="M41" s="52"/>
      <c r="N41" s="49"/>
      <c r="R41" s="49"/>
    </row>
    <row r="42" spans="1:21" ht="15" customHeight="1" x14ac:dyDescent="0.25">
      <c r="A42" s="49" t="s">
        <v>163</v>
      </c>
      <c r="B42" s="53" t="s">
        <v>164</v>
      </c>
      <c r="C42" s="49"/>
      <c r="H42" s="27" t="s">
        <v>383</v>
      </c>
      <c r="I42" s="187" t="str">
        <f ca="1">IF('01-Project Info'!$B$4&lt;&gt;"",'01-Project Info'!$B$4,"")</f>
        <v>INV-1</v>
      </c>
      <c r="L42" s="49"/>
      <c r="M42" s="53"/>
      <c r="N42" s="49"/>
    </row>
    <row r="43" spans="1:21" x14ac:dyDescent="0.25">
      <c r="C43" s="46" t="s">
        <v>366</v>
      </c>
      <c r="D43" t="str">
        <f>IF('01-Project Info'!$B$5&lt;&gt;"",'01-Project Info'!$B$5,"")</f>
        <v>Commercial</v>
      </c>
    </row>
    <row r="44" spans="1:21" x14ac:dyDescent="0.25">
      <c r="C44" s="3" t="s">
        <v>413</v>
      </c>
      <c r="D44" t="str">
        <f>IF('01-Project Info'!$B$6&lt;&gt;"",'01-Project Info'!B6,"") &amp; IF('01-Project Info'!$B$7&lt;&gt;"",", "&amp;'01-Project Info'!B7,"") &amp; IF('01-Project Info'!$B$8&lt;&gt;"",", "&amp;'01-Project Info'!B$8,"") &amp; IF('01-Project Info'!$B$9&lt;&gt;"",", "&amp;'01-Project Info'!B$9,"")</f>
        <v>Mechanical Service, Kitchen Ventilation</v>
      </c>
    </row>
    <row r="45" spans="1:21" x14ac:dyDescent="0.25">
      <c r="C45" s="46" t="s">
        <v>414</v>
      </c>
      <c r="D45" t="str">
        <f>IF('01-Project Info'!$B$17&lt;&gt;"",'01-Project Info'!$B$17,"")</f>
        <v>Jasimma Petsianis</v>
      </c>
    </row>
    <row r="46" spans="1:21" x14ac:dyDescent="0.25">
      <c r="C46" s="3"/>
    </row>
    <row r="47" spans="1:21" x14ac:dyDescent="0.25">
      <c r="C47" s="3"/>
      <c r="D47" t="str">
        <f>IF('01-Project Info'!$B$9&lt;&gt;"",'01-Project Info'!$B$9,"")</f>
        <v/>
      </c>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4029&amp;"-,Bold"
A: &amp;"-,Regular"Suite 802, 299 Sussex St, Sydney&amp;"-,Bold"    
&amp;13E&amp;11: &amp;"-,Regular"admin@pcen.com.au&amp;"-,Bold"
W: &amp;"-,Regular"www.pcen.com.au
&amp;"-,Bold"M:&amp;"-,Regular" 0426 076 689             </oddHeader>
    <oddFooter xml:space="preserve">&amp;CThis document becomes a tax invoice when full amout of payment is made </oddFooter>
  </headerFooter>
  <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64049-7ED7-4CD6-87B1-C56807C75D7B}">
  <sheetPr codeName="Sheet8"/>
  <dimension ref="A1:U47"/>
  <sheetViews>
    <sheetView view="pageBreakPreview" topLeftCell="A18" zoomScaleNormal="100" zoomScaleSheetLayoutView="100" zoomScalePageLayoutView="85" workbookViewId="0">
      <selection activeCell="D44" sqref="D44"/>
    </sheetView>
  </sheetViews>
  <sheetFormatPr defaultRowHeight="15" x14ac:dyDescent="0.25"/>
  <cols>
    <col min="1" max="6" width="7.7109375" customWidth="1"/>
    <col min="7" max="8" width="9.7109375" customWidth="1"/>
    <col min="9"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x14ac:dyDescent="0.25"/>
    <row r="2" spans="1:21" ht="30" x14ac:dyDescent="0.25">
      <c r="C2" s="30"/>
      <c r="D2" s="30"/>
      <c r="E2" s="30"/>
      <c r="F2" s="84" t="s">
        <v>165</v>
      </c>
      <c r="G2" s="30"/>
      <c r="H2" s="30"/>
      <c r="I2" s="30"/>
      <c r="M2" s="296"/>
      <c r="N2" s="296"/>
      <c r="O2" s="296"/>
      <c r="P2" s="296"/>
      <c r="Q2" s="296"/>
      <c r="R2" s="296"/>
      <c r="S2" s="296"/>
      <c r="T2" s="296"/>
    </row>
    <row r="3" spans="1:21" ht="15" customHeight="1" x14ac:dyDescent="0.25">
      <c r="I3" s="129" t="s">
        <v>326</v>
      </c>
    </row>
    <row r="4" spans="1:21" ht="15" customHeight="1" x14ac:dyDescent="0.25">
      <c r="A4" s="38" t="s">
        <v>154</v>
      </c>
      <c r="D4" s="39"/>
      <c r="E4" s="39"/>
      <c r="F4" s="39"/>
      <c r="H4" s="40" t="s">
        <v>63</v>
      </c>
      <c r="J4" s="199" t="s">
        <v>325</v>
      </c>
      <c r="L4" s="38"/>
      <c r="M4" s="39"/>
      <c r="N4" s="39"/>
      <c r="O4" s="39"/>
      <c r="P4" s="39"/>
      <c r="Q4" s="39"/>
      <c r="S4" s="40"/>
      <c r="T4" s="259"/>
      <c r="U4" s="259"/>
    </row>
    <row r="5" spans="1:21" ht="15" customHeight="1" x14ac:dyDescent="0.25">
      <c r="A5" s="39" t="str">
        <f>IF('01-Project Info'!B11&lt;&gt;"",'01-Project Info'!B11,"")</f>
        <v>Peter Pattison</v>
      </c>
      <c r="D5" s="39"/>
      <c r="E5" s="39"/>
      <c r="F5" s="39"/>
      <c r="H5" s="40" t="s">
        <v>203</v>
      </c>
      <c r="J5" s="198" t="str" cm="1">
        <f t="array" aca="1" ref="J5" ca="1">MID(CELL("filename",A1),FIND("]",CELL("filename",A1))+1,255)</f>
        <v>INV-XXX</v>
      </c>
      <c r="L5" s="38"/>
      <c r="M5" s="39"/>
      <c r="N5" s="39"/>
      <c r="O5" s="39"/>
      <c r="P5" s="39"/>
      <c r="Q5" s="39"/>
      <c r="S5" s="40"/>
      <c r="T5" s="42"/>
      <c r="U5" s="15"/>
    </row>
    <row r="6" spans="1:21" ht="15" customHeight="1" x14ac:dyDescent="0.25">
      <c r="A6" s="39" t="str">
        <f>IF('01-Project Info'!B12&lt;&gt;"",'01-Project Info'!B12,"")</f>
        <v>Pattison's Patisserie Pty Ltd</v>
      </c>
      <c r="D6" s="39"/>
      <c r="E6" s="39"/>
      <c r="F6" s="39"/>
      <c r="H6" s="187" t="s">
        <v>209</v>
      </c>
      <c r="I6" s="95"/>
      <c r="J6" s="95"/>
      <c r="L6" s="39"/>
      <c r="M6" s="39"/>
      <c r="N6" s="39"/>
      <c r="O6" s="39"/>
      <c r="P6" s="38"/>
      <c r="Q6" s="38"/>
      <c r="R6" s="40"/>
      <c r="S6" s="41"/>
      <c r="U6" s="15"/>
    </row>
    <row r="7" spans="1:21" ht="15" customHeight="1" x14ac:dyDescent="0.25">
      <c r="A7" s="39" t="str">
        <f>IF('01-Project Info'!B13&lt;&gt;"",'01-Project Info'!B13,"")</f>
        <v/>
      </c>
      <c r="B7" s="39"/>
      <c r="C7" s="39"/>
      <c r="D7" s="39"/>
      <c r="E7" s="39"/>
      <c r="F7" s="39"/>
      <c r="H7" s="4" t="s">
        <v>202</v>
      </c>
      <c r="J7" s="198" t="s">
        <v>31</v>
      </c>
      <c r="L7" s="39"/>
      <c r="M7" s="39"/>
      <c r="N7" s="39"/>
      <c r="O7" s="39"/>
      <c r="P7" s="38"/>
      <c r="Q7" s="38"/>
      <c r="R7" s="40"/>
      <c r="S7" s="41"/>
      <c r="U7" s="15"/>
    </row>
    <row r="8" spans="1:21" ht="15" customHeight="1" x14ac:dyDescent="0.25">
      <c r="A8" s="39"/>
      <c r="B8" s="39"/>
      <c r="C8" s="39"/>
      <c r="D8" s="39"/>
      <c r="E8" s="128" t="s">
        <v>293</v>
      </c>
      <c r="F8" s="39"/>
      <c r="G8" s="40"/>
      <c r="H8" s="41"/>
      <c r="J8" s="15"/>
      <c r="L8" s="39"/>
      <c r="M8" s="39"/>
      <c r="N8" s="39"/>
      <c r="O8" s="39"/>
      <c r="P8" s="38"/>
      <c r="Q8" s="38"/>
      <c r="R8" s="40"/>
      <c r="S8" s="41"/>
      <c r="U8" s="15"/>
    </row>
    <row r="9" spans="1:21" ht="15" customHeight="1" x14ac:dyDescent="0.25"/>
    <row r="10" spans="1:21" ht="30" customHeight="1" x14ac:dyDescent="0.25">
      <c r="A10" s="85"/>
      <c r="B10" s="86"/>
      <c r="C10" s="86"/>
      <c r="D10" s="86" t="s">
        <v>155</v>
      </c>
      <c r="E10" s="86"/>
      <c r="F10" s="86"/>
      <c r="G10" s="86"/>
      <c r="H10" s="87"/>
      <c r="I10" s="80" t="s">
        <v>170</v>
      </c>
      <c r="J10" s="81" t="s">
        <v>171</v>
      </c>
      <c r="L10" s="297"/>
      <c r="M10" s="297"/>
      <c r="N10" s="297"/>
      <c r="O10" s="297"/>
      <c r="P10" s="297"/>
      <c r="Q10" s="297"/>
      <c r="R10" s="297"/>
      <c r="S10" s="297"/>
      <c r="T10" s="25"/>
      <c r="U10" s="25"/>
    </row>
    <row r="11" spans="1:21" ht="15" customHeight="1" x14ac:dyDescent="0.25">
      <c r="A11" s="96"/>
      <c r="H11" s="97"/>
      <c r="I11" s="99"/>
      <c r="J11" s="97"/>
    </row>
    <row r="12" spans="1:21" ht="15" customHeight="1" x14ac:dyDescent="0.25">
      <c r="A12" s="119" t="str">
        <f>'01-Project Info'!B1</f>
        <v>Unit 25, 14 Yatala Road, Mount Kuring-Gai</v>
      </c>
      <c r="H12" s="97"/>
      <c r="I12" s="127"/>
      <c r="J12" s="97"/>
    </row>
    <row r="13" spans="1:21" ht="15" customHeight="1" x14ac:dyDescent="0.25">
      <c r="A13" s="96" t="str">
        <f>IF('02b-Fee Proposal'!B136&lt;&gt;"",'02b-Fee Proposal'!B136,"")</f>
        <v>Mechanical Service design and documentation</v>
      </c>
      <c r="H13" s="97"/>
      <c r="I13" s="77"/>
      <c r="J13" s="78">
        <f>IFERROR(I13*1.1,0)</f>
        <v>0</v>
      </c>
    </row>
    <row r="14" spans="1:21" ht="15" customHeight="1" x14ac:dyDescent="0.25">
      <c r="A14" s="96" t="str">
        <f>IF('02b-Fee Proposal'!B137&lt;&gt;"",'02b-Fee Proposal'!B137,"")</f>
        <v/>
      </c>
      <c r="H14" s="97"/>
      <c r="I14" s="77"/>
      <c r="J14" s="78"/>
    </row>
    <row r="15" spans="1:21" ht="15" customHeight="1" x14ac:dyDescent="0.25">
      <c r="A15" s="96" t="str">
        <f>IF('02b-Fee Proposal'!B138&lt;&gt;"",'02b-Fee Proposal'!B138,"")</f>
        <v/>
      </c>
      <c r="H15" s="97"/>
      <c r="I15" s="77" t="str">
        <f>IF('02b-Fee Proposal'!F137&lt;&gt;"",'02b-Fee Proposal'!F137,"")</f>
        <v/>
      </c>
      <c r="J15" s="78" t="str">
        <f>IFERROR(I15*1.1,"")</f>
        <v/>
      </c>
      <c r="L15" s="96"/>
      <c r="M15" t="s">
        <v>215</v>
      </c>
      <c r="R15" t="s">
        <v>79</v>
      </c>
      <c r="S15" s="97" t="s">
        <v>167</v>
      </c>
    </row>
    <row r="16" spans="1:21" ht="15" customHeight="1" x14ac:dyDescent="0.25">
      <c r="A16" s="96" t="str">
        <f>IF('02b-Fee Proposal'!B138&lt;&gt;"",'02b-Fee Proposal'!B138,"")</f>
        <v/>
      </c>
      <c r="E16" s="88"/>
      <c r="G16" s="89"/>
      <c r="H16" s="90"/>
      <c r="I16" s="77" t="str">
        <f>IF('02b-Fee Proposal'!F138&lt;&gt;"",'02b-Fee Proposal'!F138,"")</f>
        <v/>
      </c>
      <c r="J16" s="78" t="str">
        <f>IFERROR(I16*1.1,"")</f>
        <v/>
      </c>
      <c r="L16" s="96" t="s">
        <v>211</v>
      </c>
      <c r="P16" s="88">
        <v>0.3</v>
      </c>
      <c r="R16" s="89">
        <v>13500</v>
      </c>
      <c r="S16" s="90" t="s">
        <v>210</v>
      </c>
    </row>
    <row r="17" spans="1:21" ht="15" customHeight="1" x14ac:dyDescent="0.25">
      <c r="A17" s="96"/>
      <c r="E17" s="88"/>
      <c r="G17" s="89"/>
      <c r="H17" s="90"/>
      <c r="I17" s="77"/>
      <c r="J17" s="78"/>
      <c r="L17" s="96" t="s">
        <v>212</v>
      </c>
      <c r="P17" s="88">
        <v>0.35</v>
      </c>
      <c r="R17" s="89">
        <v>20000</v>
      </c>
      <c r="S17" s="90" t="s">
        <v>210</v>
      </c>
    </row>
    <row r="18" spans="1:21" ht="15" customHeight="1" x14ac:dyDescent="0.25">
      <c r="A18" s="96"/>
      <c r="E18" s="88"/>
      <c r="G18" s="89"/>
      <c r="H18" s="90"/>
      <c r="I18" s="77"/>
      <c r="J18" s="78"/>
      <c r="L18" s="96" t="s">
        <v>213</v>
      </c>
      <c r="P18" s="88">
        <v>0.3</v>
      </c>
      <c r="R18" s="89">
        <v>13335</v>
      </c>
      <c r="S18" s="90" t="s">
        <v>210</v>
      </c>
    </row>
    <row r="19" spans="1:21" ht="15" customHeight="1" x14ac:dyDescent="0.25">
      <c r="A19" s="96"/>
      <c r="E19" s="88"/>
      <c r="G19" s="89"/>
      <c r="H19" s="90"/>
      <c r="I19" s="77"/>
      <c r="J19" s="78"/>
      <c r="L19" s="96" t="s">
        <v>214</v>
      </c>
      <c r="P19" s="88">
        <v>0.05</v>
      </c>
      <c r="R19" s="89">
        <v>2500</v>
      </c>
      <c r="S19" s="90">
        <v>2500</v>
      </c>
    </row>
    <row r="20" spans="1:21" ht="15" customHeight="1" x14ac:dyDescent="0.25">
      <c r="A20" s="96"/>
      <c r="H20" s="97"/>
      <c r="I20" s="77"/>
      <c r="J20" s="78"/>
      <c r="L20" s="96"/>
      <c r="S20" s="97"/>
    </row>
    <row r="21" spans="1:21" ht="15" customHeight="1" x14ac:dyDescent="0.25">
      <c r="A21" s="96"/>
      <c r="H21" s="97"/>
      <c r="I21" s="77"/>
      <c r="J21" s="78"/>
      <c r="L21" s="96"/>
      <c r="S21" s="97"/>
    </row>
    <row r="22" spans="1:21" ht="15" customHeight="1" x14ac:dyDescent="0.25">
      <c r="A22" s="96"/>
      <c r="H22" s="97"/>
      <c r="I22" s="77"/>
      <c r="J22" s="78"/>
    </row>
    <row r="23" spans="1:21" ht="15" customHeight="1" x14ac:dyDescent="0.25">
      <c r="A23" s="96"/>
      <c r="H23" s="97"/>
      <c r="I23" s="77"/>
      <c r="J23" s="78"/>
      <c r="L23" s="96"/>
      <c r="S23" s="97"/>
    </row>
    <row r="24" spans="1:21" ht="15" customHeight="1" x14ac:dyDescent="0.25">
      <c r="A24" s="96"/>
      <c r="H24" s="97"/>
      <c r="I24" s="77"/>
      <c r="J24" s="78"/>
      <c r="L24" s="96" t="s">
        <v>166</v>
      </c>
      <c r="P24" s="88"/>
      <c r="R24" s="89" t="s">
        <v>79</v>
      </c>
      <c r="S24" s="90" t="s">
        <v>167</v>
      </c>
      <c r="T24" s="98"/>
      <c r="U24" s="49"/>
    </row>
    <row r="25" spans="1:21" ht="15" customHeight="1" x14ac:dyDescent="0.25">
      <c r="A25" s="96"/>
      <c r="H25" s="97"/>
      <c r="I25" s="77"/>
      <c r="J25" s="78"/>
      <c r="L25" s="96" t="s">
        <v>168</v>
      </c>
      <c r="P25" s="88"/>
      <c r="R25" s="89">
        <v>4000</v>
      </c>
      <c r="S25" s="90">
        <f>R25</f>
        <v>4000</v>
      </c>
      <c r="T25" s="77">
        <f>S25</f>
        <v>4000</v>
      </c>
      <c r="U25" s="78">
        <f>T25*1.1</f>
        <v>4400</v>
      </c>
    </row>
    <row r="26" spans="1:21" ht="15" customHeight="1" x14ac:dyDescent="0.25">
      <c r="A26" s="96"/>
      <c r="H26" s="97"/>
      <c r="I26" s="77"/>
      <c r="J26" s="78"/>
      <c r="L26" s="96" t="s">
        <v>169</v>
      </c>
      <c r="P26" s="88"/>
      <c r="R26" s="89">
        <v>3800</v>
      </c>
      <c r="S26" s="90"/>
      <c r="T26" s="77"/>
      <c r="U26" s="78"/>
    </row>
    <row r="27" spans="1:21" ht="15" customHeight="1" x14ac:dyDescent="0.25">
      <c r="A27" s="96"/>
      <c r="H27" s="97"/>
      <c r="I27" s="77"/>
      <c r="J27" s="78"/>
      <c r="L27" s="96"/>
      <c r="P27" s="88"/>
      <c r="R27" s="89"/>
      <c r="S27" s="90"/>
      <c r="T27" s="47"/>
      <c r="U27" s="47"/>
    </row>
    <row r="28" spans="1:21" ht="15" customHeight="1" x14ac:dyDescent="0.25">
      <c r="A28" s="96"/>
      <c r="H28" s="97"/>
      <c r="I28" s="77"/>
      <c r="J28" s="78"/>
      <c r="L28" s="96"/>
      <c r="S28" s="97"/>
    </row>
    <row r="29" spans="1:21" ht="15" customHeight="1" x14ac:dyDescent="0.25">
      <c r="A29" s="96"/>
      <c r="H29" s="97"/>
      <c r="I29" s="77"/>
      <c r="J29" s="78"/>
      <c r="L29" s="96"/>
      <c r="S29" s="97"/>
      <c r="T29" s="47"/>
      <c r="U29" s="47"/>
    </row>
    <row r="30" spans="1:21" ht="15" customHeight="1" x14ac:dyDescent="0.25">
      <c r="A30" s="96"/>
      <c r="H30" s="97"/>
      <c r="I30" s="77"/>
      <c r="J30" s="78"/>
      <c r="L30" s="48"/>
      <c r="M30" s="48"/>
      <c r="N30" s="48"/>
    </row>
    <row r="31" spans="1:21" ht="15" customHeight="1" x14ac:dyDescent="0.25">
      <c r="A31" s="96"/>
      <c r="H31" s="97"/>
      <c r="I31" s="77"/>
      <c r="J31" s="78"/>
      <c r="S31" s="25"/>
      <c r="T31" s="47"/>
      <c r="U31" s="47"/>
    </row>
    <row r="32" spans="1:21" ht="15" customHeight="1" x14ac:dyDescent="0.25">
      <c r="A32" s="43"/>
      <c r="B32" s="44"/>
      <c r="C32" s="44"/>
      <c r="D32" s="44"/>
      <c r="E32" s="44"/>
      <c r="F32" s="44"/>
      <c r="G32" s="44"/>
      <c r="H32" s="45"/>
      <c r="I32" s="77"/>
      <c r="J32" s="78"/>
      <c r="S32" s="25"/>
      <c r="T32" s="47"/>
      <c r="U32" s="47"/>
    </row>
    <row r="33" spans="1:21" ht="15" customHeight="1" x14ac:dyDescent="0.25">
      <c r="H33" s="76" t="s">
        <v>146</v>
      </c>
      <c r="I33" s="79">
        <f>SUM(I11:I32)</f>
        <v>0</v>
      </c>
      <c r="J33" s="79">
        <f>SUM(J11:J32)</f>
        <v>0</v>
      </c>
      <c r="L33" s="48"/>
      <c r="M33" s="48"/>
      <c r="N33" s="48"/>
    </row>
    <row r="34" spans="1:21" ht="15" customHeight="1" x14ac:dyDescent="0.25">
      <c r="H34" s="82"/>
      <c r="I34" s="83"/>
      <c r="J34" s="83"/>
      <c r="S34" s="25"/>
      <c r="T34" s="47"/>
      <c r="U34" s="47"/>
    </row>
    <row r="35" spans="1:21" ht="15" customHeight="1" x14ac:dyDescent="0.25">
      <c r="H35" s="82"/>
      <c r="I35" s="83"/>
      <c r="J35" s="83"/>
      <c r="S35" s="25"/>
      <c r="T35" s="47"/>
      <c r="U35" s="47"/>
    </row>
    <row r="36" spans="1:21" ht="15" customHeight="1" x14ac:dyDescent="0.25">
      <c r="H36" s="25"/>
      <c r="I36" s="47"/>
      <c r="J36" s="47"/>
      <c r="S36" s="25"/>
      <c r="T36" s="47"/>
      <c r="U36" s="47"/>
    </row>
    <row r="37" spans="1:21" ht="15" customHeight="1" x14ac:dyDescent="0.25">
      <c r="B37" s="48"/>
      <c r="C37" s="48"/>
      <c r="L37" s="48"/>
      <c r="M37" s="48"/>
      <c r="N37" s="48"/>
    </row>
    <row r="38" spans="1:21" ht="15" customHeight="1" x14ac:dyDescent="0.25">
      <c r="A38" s="48" t="s">
        <v>156</v>
      </c>
      <c r="B38" s="46"/>
      <c r="C38" s="46"/>
      <c r="L38" s="46"/>
      <c r="M38" s="46"/>
      <c r="N38" s="46"/>
    </row>
    <row r="39" spans="1:21" ht="15" customHeight="1" x14ac:dyDescent="0.25">
      <c r="A39" s="49" t="s">
        <v>157</v>
      </c>
      <c r="B39" s="49" t="s">
        <v>158</v>
      </c>
      <c r="C39" s="50"/>
      <c r="H39" t="s">
        <v>208</v>
      </c>
      <c r="L39" s="49"/>
      <c r="M39" s="49"/>
      <c r="N39" s="50"/>
    </row>
    <row r="40" spans="1:21" ht="15" customHeight="1" x14ac:dyDescent="0.25">
      <c r="A40" s="49" t="s">
        <v>159</v>
      </c>
      <c r="B40" s="49" t="s">
        <v>160</v>
      </c>
      <c r="C40" s="49"/>
      <c r="G40" s="51"/>
      <c r="H40" s="17" t="s">
        <v>234</v>
      </c>
      <c r="L40" s="49"/>
      <c r="M40" s="49"/>
      <c r="N40" s="49"/>
      <c r="R40" s="51"/>
    </row>
    <row r="41" spans="1:21" ht="15" customHeight="1" x14ac:dyDescent="0.25">
      <c r="A41" s="49" t="s">
        <v>161</v>
      </c>
      <c r="B41" s="75" t="s">
        <v>162</v>
      </c>
      <c r="C41" s="49"/>
      <c r="H41" s="49"/>
      <c r="L41" s="49"/>
      <c r="M41" s="52"/>
      <c r="N41" s="49"/>
      <c r="R41" s="49"/>
    </row>
    <row r="42" spans="1:21" ht="15" customHeight="1" x14ac:dyDescent="0.25">
      <c r="A42" s="49" t="s">
        <v>163</v>
      </c>
      <c r="B42" s="53" t="s">
        <v>164</v>
      </c>
      <c r="C42" s="49"/>
      <c r="H42" s="27" t="s">
        <v>383</v>
      </c>
      <c r="I42" s="187" t="str">
        <f ca="1">IF('01-Project Info'!$B$4&lt;&gt;"",'01-Project Info'!$B$4,"")</f>
        <v>INV-1</v>
      </c>
      <c r="L42" s="49"/>
      <c r="M42" s="53"/>
      <c r="N42" s="49"/>
    </row>
    <row r="43" spans="1:21" x14ac:dyDescent="0.25">
      <c r="C43" s="46" t="s">
        <v>366</v>
      </c>
      <c r="D43" t="str">
        <f>IF('01-Project Info'!$B$5&lt;&gt;"",'01-Project Info'!$B$5,"")</f>
        <v>Commercial</v>
      </c>
    </row>
    <row r="44" spans="1:21" x14ac:dyDescent="0.25">
      <c r="C44" s="3" t="s">
        <v>413</v>
      </c>
      <c r="D44" t="str">
        <f>IF('01-Project Info'!$B$6&lt;&gt;"",'01-Project Info'!B6,"") &amp; IF('01-Project Info'!$B$7&lt;&gt;"",", "&amp;'01-Project Info'!B7,"") &amp; IF('01-Project Info'!$B$8&lt;&gt;"",", "&amp;'01-Project Info'!B$8,"") &amp; IF('01-Project Info'!$B$9&lt;&gt;"",", "&amp;'01-Project Info'!B$9,"")</f>
        <v>Mechanical Service, Kitchen Ventilation</v>
      </c>
    </row>
    <row r="45" spans="1:21" x14ac:dyDescent="0.25">
      <c r="C45" s="46" t="s">
        <v>414</v>
      </c>
      <c r="D45" t="str">
        <f>IF('01-Project Info'!$B$17&lt;&gt;"",'01-Project Info'!$B$17,"")</f>
        <v>Jasimma Petsianis</v>
      </c>
    </row>
    <row r="46" spans="1:21" x14ac:dyDescent="0.25">
      <c r="C46" s="3"/>
    </row>
    <row r="47" spans="1:21" x14ac:dyDescent="0.25">
      <c r="C47" s="3"/>
      <c r="D47" t="str">
        <f>IF('01-Project Info'!$B$9&lt;&gt;"",'01-Project Info'!$B$9,"")</f>
        <v/>
      </c>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4029&amp;"-,Bold"
A: &amp;"-,Regular"Suite 802, 299 Sussex St, Sydney&amp;"-,Bold"    
&amp;13E&amp;11: &amp;"-,Regular"admin@pcen.com.au&amp;"-,Bold"
W: &amp;"-,Regular"www.pcen.com.au
&amp;"-,Bold"M:&amp;"-,Regular" 0426 076 689             </oddHeader>
    <oddFooter xml:space="preserve">&amp;CThis document becomes a tax invoice when full amout of payment is made </oddFooter>
  </headerFooter>
  <drawing r:id="rId2"/>
  <legacyDrawingHF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A7E25-3F23-4F11-B923-28FEDA81F6EE}">
  <sheetPr codeName="Sheet9"/>
  <dimension ref="B2:F23"/>
  <sheetViews>
    <sheetView topLeftCell="A3" workbookViewId="0">
      <selection activeCell="M21" sqref="M21"/>
    </sheetView>
  </sheetViews>
  <sheetFormatPr defaultRowHeight="15" x14ac:dyDescent="0.25"/>
  <cols>
    <col min="1" max="1" width="3.28515625" customWidth="1"/>
    <col min="2" max="2" width="10.5703125" customWidth="1"/>
    <col min="3" max="3" width="11.7109375" style="1" customWidth="1"/>
    <col min="4" max="4" width="11.5703125" style="1" customWidth="1"/>
    <col min="5" max="5" width="14.28515625" style="1" customWidth="1"/>
    <col min="6" max="6" width="72" customWidth="1"/>
  </cols>
  <sheetData>
    <row r="2" spans="2:6" x14ac:dyDescent="0.25">
      <c r="B2" s="4" t="s">
        <v>199</v>
      </c>
      <c r="C2" s="26" t="s">
        <v>219</v>
      </c>
      <c r="D2" s="26" t="s">
        <v>217</v>
      </c>
      <c r="E2" s="26" t="s">
        <v>218</v>
      </c>
      <c r="F2" s="26" t="s">
        <v>155</v>
      </c>
    </row>
    <row r="3" spans="2:6" x14ac:dyDescent="0.25">
      <c r="B3" s="92" t="s">
        <v>220</v>
      </c>
      <c r="C3" s="1" t="s">
        <v>232</v>
      </c>
      <c r="D3" s="1" t="s">
        <v>227</v>
      </c>
      <c r="F3" t="s">
        <v>228</v>
      </c>
    </row>
    <row r="4" spans="2:6" x14ac:dyDescent="0.25">
      <c r="B4" s="92" t="s">
        <v>221</v>
      </c>
      <c r="C4" s="93">
        <v>44564</v>
      </c>
      <c r="D4" s="1" t="s">
        <v>226</v>
      </c>
      <c r="E4" s="1" t="s">
        <v>227</v>
      </c>
      <c r="F4" t="s">
        <v>229</v>
      </c>
    </row>
    <row r="5" spans="2:6" x14ac:dyDescent="0.25">
      <c r="B5" s="92" t="s">
        <v>222</v>
      </c>
      <c r="C5" s="93">
        <v>44565</v>
      </c>
      <c r="D5" s="1" t="s">
        <v>226</v>
      </c>
      <c r="E5" s="1" t="s">
        <v>227</v>
      </c>
      <c r="F5" t="s">
        <v>230</v>
      </c>
    </row>
    <row r="6" spans="2:6" x14ac:dyDescent="0.25">
      <c r="B6" s="92" t="s">
        <v>223</v>
      </c>
      <c r="C6" s="93">
        <v>44565</v>
      </c>
      <c r="D6" s="1" t="s">
        <v>226</v>
      </c>
      <c r="E6" s="1" t="s">
        <v>227</v>
      </c>
      <c r="F6" t="s">
        <v>231</v>
      </c>
    </row>
    <row r="7" spans="2:6" x14ac:dyDescent="0.25">
      <c r="B7" s="92" t="s">
        <v>224</v>
      </c>
      <c r="C7" s="93">
        <v>44566</v>
      </c>
      <c r="D7" s="1" t="s">
        <v>226</v>
      </c>
      <c r="E7" s="1" t="s">
        <v>227</v>
      </c>
      <c r="F7" s="91" t="s">
        <v>233</v>
      </c>
    </row>
    <row r="8" spans="2:6" x14ac:dyDescent="0.25">
      <c r="B8" s="92" t="s">
        <v>225</v>
      </c>
      <c r="C8" s="93">
        <v>44567</v>
      </c>
      <c r="D8" s="1" t="s">
        <v>226</v>
      </c>
      <c r="E8" s="1" t="s">
        <v>227</v>
      </c>
      <c r="F8" t="s">
        <v>238</v>
      </c>
    </row>
    <row r="9" spans="2:6" ht="45" x14ac:dyDescent="0.25">
      <c r="B9" s="102" t="s">
        <v>258</v>
      </c>
      <c r="C9" s="103">
        <v>44588</v>
      </c>
      <c r="D9" s="14" t="s">
        <v>226</v>
      </c>
      <c r="E9" s="14" t="s">
        <v>227</v>
      </c>
      <c r="F9" s="25" t="s">
        <v>279</v>
      </c>
    </row>
    <row r="10" spans="2:6" x14ac:dyDescent="0.25">
      <c r="B10" s="1">
        <v>1.7</v>
      </c>
      <c r="C10" s="103">
        <v>44601</v>
      </c>
      <c r="D10" s="1" t="s">
        <v>226</v>
      </c>
      <c r="E10" s="14" t="s">
        <v>227</v>
      </c>
      <c r="F10" t="s">
        <v>280</v>
      </c>
    </row>
    <row r="11" spans="2:6" s="7" customFormat="1" ht="60" x14ac:dyDescent="0.25">
      <c r="B11" s="14">
        <v>1.8</v>
      </c>
      <c r="C11" s="103">
        <v>44629</v>
      </c>
      <c r="D11" s="14" t="s">
        <v>226</v>
      </c>
      <c r="E11" s="14" t="s">
        <v>227</v>
      </c>
      <c r="F11" s="23" t="s">
        <v>284</v>
      </c>
    </row>
    <row r="12" spans="2:6" x14ac:dyDescent="0.25">
      <c r="B12" s="14">
        <v>1.9</v>
      </c>
      <c r="C12" s="103">
        <v>44634</v>
      </c>
      <c r="D12" s="14" t="s">
        <v>226</v>
      </c>
      <c r="E12" s="14" t="s">
        <v>227</v>
      </c>
      <c r="F12" t="s">
        <v>299</v>
      </c>
    </row>
    <row r="13" spans="2:6" x14ac:dyDescent="0.25">
      <c r="B13" s="102" t="s">
        <v>300</v>
      </c>
      <c r="C13" s="103">
        <v>44645</v>
      </c>
      <c r="D13" s="14" t="s">
        <v>226</v>
      </c>
      <c r="E13" s="14" t="s">
        <v>227</v>
      </c>
      <c r="F13" t="s">
        <v>301</v>
      </c>
    </row>
    <row r="14" spans="2:6" x14ac:dyDescent="0.25">
      <c r="B14" s="102">
        <v>1.1100000000000001</v>
      </c>
      <c r="C14" s="103">
        <v>44687</v>
      </c>
      <c r="D14" s="14" t="s">
        <v>226</v>
      </c>
      <c r="E14" s="14"/>
      <c r="F14" t="s">
        <v>322</v>
      </c>
    </row>
    <row r="15" spans="2:6" x14ac:dyDescent="0.25">
      <c r="B15" s="102">
        <v>1.1200000000000001</v>
      </c>
      <c r="C15" s="103">
        <v>44701</v>
      </c>
      <c r="D15" s="14" t="s">
        <v>227</v>
      </c>
      <c r="E15" s="14" t="s">
        <v>227</v>
      </c>
      <c r="F15" t="s">
        <v>324</v>
      </c>
    </row>
    <row r="16" spans="2:6" ht="45" x14ac:dyDescent="0.25">
      <c r="B16" s="102">
        <v>1.1299999999999999</v>
      </c>
      <c r="C16" s="103">
        <v>44764</v>
      </c>
      <c r="D16" s="14" t="s">
        <v>226</v>
      </c>
      <c r="F16" s="134" t="s">
        <v>328</v>
      </c>
    </row>
    <row r="17" spans="2:6" ht="45" x14ac:dyDescent="0.25">
      <c r="B17" s="102">
        <v>1.1399999999999999</v>
      </c>
      <c r="C17" s="103">
        <v>44779</v>
      </c>
      <c r="D17" s="14" t="s">
        <v>226</v>
      </c>
      <c r="F17" s="134" t="s">
        <v>384</v>
      </c>
    </row>
    <row r="18" spans="2:6" x14ac:dyDescent="0.25">
      <c r="B18" s="102">
        <v>1.1499999999999999</v>
      </c>
      <c r="C18" s="103">
        <v>44788</v>
      </c>
      <c r="D18" s="14" t="s">
        <v>227</v>
      </c>
      <c r="E18" s="14" t="s">
        <v>227</v>
      </c>
      <c r="F18" t="s">
        <v>385</v>
      </c>
    </row>
    <row r="19" spans="2:6" ht="60" x14ac:dyDescent="0.25">
      <c r="B19" s="102">
        <v>1.1599999999999999</v>
      </c>
      <c r="C19" s="103">
        <v>44873</v>
      </c>
      <c r="D19" s="14" t="s">
        <v>226</v>
      </c>
      <c r="F19" s="134" t="s">
        <v>412</v>
      </c>
    </row>
    <row r="20" spans="2:6" ht="60" x14ac:dyDescent="0.25">
      <c r="B20" s="102">
        <v>1.17</v>
      </c>
      <c r="C20" s="103">
        <v>44886</v>
      </c>
      <c r="D20" s="14" t="s">
        <v>226</v>
      </c>
      <c r="F20" s="134" t="s">
        <v>415</v>
      </c>
    </row>
    <row r="21" spans="2:6" x14ac:dyDescent="0.25">
      <c r="B21" s="14">
        <v>1.18</v>
      </c>
      <c r="F21" s="25" t="s">
        <v>457</v>
      </c>
    </row>
    <row r="22" spans="2:6" ht="45" x14ac:dyDescent="0.25">
      <c r="B22" s="102">
        <v>1.19</v>
      </c>
      <c r="C22" s="103">
        <v>44969</v>
      </c>
      <c r="D22" s="14" t="s">
        <v>226</v>
      </c>
      <c r="F22" s="134" t="s">
        <v>491</v>
      </c>
    </row>
    <row r="23" spans="2:6" ht="30" x14ac:dyDescent="0.25">
      <c r="B23" s="102">
        <v>1.2</v>
      </c>
      <c r="C23" s="103">
        <v>45110</v>
      </c>
      <c r="D23" s="14" t="s">
        <v>227</v>
      </c>
      <c r="E23" s="14"/>
      <c r="F23" s="134" t="s">
        <v>513</v>
      </c>
    </row>
  </sheetData>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A0E9B6-B675-41C0-A7D7-CB9737A622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13</vt:i4>
      </vt:variant>
    </vt:vector>
  </HeadingPairs>
  <TitlesOfParts>
    <vt:vector size="22" baseType="lpstr">
      <vt:lpstr>01-Project Info</vt:lpstr>
      <vt:lpstr>02a-Fee Cals</vt:lpstr>
      <vt:lpstr>02b-Fee Proposal</vt:lpstr>
      <vt:lpstr>03a-Design Cert</vt:lpstr>
      <vt:lpstr>INV-1</vt:lpstr>
      <vt:lpstr>INV-X</vt:lpstr>
      <vt:lpstr>INV-XX</vt:lpstr>
      <vt:lpstr>INV-XXX</vt:lpstr>
      <vt:lpstr>Ver.</vt:lpstr>
      <vt:lpstr>ClientCompany</vt:lpstr>
      <vt:lpstr>MainContactAddress</vt:lpstr>
      <vt:lpstr>'02b-Fee Proposal'!Print_Area</vt:lpstr>
      <vt:lpstr>'03a-Design Cert'!Print_Area</vt:lpstr>
      <vt:lpstr>'INV-1'!Print_Area</vt:lpstr>
      <vt:lpstr>'INV-X'!Print_Area</vt:lpstr>
      <vt:lpstr>'INV-XX'!Print_Area</vt:lpstr>
      <vt:lpstr>'INV-XXX'!Print_Area</vt:lpstr>
      <vt:lpstr>ProjectName</vt:lpstr>
      <vt:lpstr>ProjectType</vt:lpstr>
      <vt:lpstr>QuotationNumber</vt:lpstr>
      <vt:lpstr>ServiceType</vt:lpstr>
      <vt:lpstr>ShopName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Yi Zhuang</cp:lastModifiedBy>
  <cp:lastPrinted>2023-10-05T07:03:39Z</cp:lastPrinted>
  <dcterms:created xsi:type="dcterms:W3CDTF">2021-05-21T05:03:51Z</dcterms:created>
  <dcterms:modified xsi:type="dcterms:W3CDTF">2023-10-05T07:03:43Z</dcterms:modified>
</cp:coreProperties>
</file>