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64EA4292-93A4-48E2-A759-BAC448425A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미지 계산기" sheetId="4" r:id="rId1"/>
    <sheet name="PC 능력치 테이블" sheetId="12" r:id="rId2"/>
    <sheet name="상승 능력치" sheetId="11" r:id="rId3"/>
    <sheet name="경지 달성 상승 능력치" sheetId="10" r:id="rId4"/>
    <sheet name="PC 세부 능력치" sheetId="8" r:id="rId5"/>
    <sheet name="몬스터 ID 규칙" sheetId="7" r:id="rId6"/>
    <sheet name="몬스터 능력치 테이블" sheetId="13" r:id="rId7"/>
    <sheet name="일반 몬스터" sheetId="6" r:id="rId8"/>
    <sheet name="PC 능력치 한계치(참고용)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4" l="1"/>
  <c r="B16" i="4"/>
  <c r="L84" i="8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J84" i="8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H84" i="8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F84" i="8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L83" i="8"/>
  <c r="J83" i="8"/>
  <c r="H83" i="8"/>
  <c r="F83" i="8"/>
  <c r="L65" i="8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J65" i="8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H65" i="8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F65" i="8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L64" i="8"/>
  <c r="J64" i="8"/>
  <c r="H64" i="8"/>
  <c r="F64" i="8"/>
  <c r="L63" i="8"/>
  <c r="J63" i="8"/>
  <c r="H63" i="8"/>
  <c r="F63" i="8"/>
  <c r="L55" i="8"/>
  <c r="L56" i="8" s="1"/>
  <c r="L57" i="8" s="1"/>
  <c r="L58" i="8" s="1"/>
  <c r="L59" i="8" s="1"/>
  <c r="L60" i="8" s="1"/>
  <c r="L61" i="8" s="1"/>
  <c r="L62" i="8" s="1"/>
  <c r="H55" i="8"/>
  <c r="H56" i="8" s="1"/>
  <c r="H57" i="8" s="1"/>
  <c r="H58" i="8" s="1"/>
  <c r="H59" i="8" s="1"/>
  <c r="H60" i="8" s="1"/>
  <c r="H61" i="8" s="1"/>
  <c r="H62" i="8" s="1"/>
  <c r="L54" i="8"/>
  <c r="H54" i="8"/>
  <c r="L53" i="8"/>
  <c r="J53" i="8"/>
  <c r="J54" i="8" s="1"/>
  <c r="J55" i="8" s="1"/>
  <c r="J56" i="8" s="1"/>
  <c r="J57" i="8" s="1"/>
  <c r="J58" i="8" s="1"/>
  <c r="J59" i="8" s="1"/>
  <c r="J60" i="8" s="1"/>
  <c r="J61" i="8" s="1"/>
  <c r="J62" i="8" s="1"/>
  <c r="H53" i="8"/>
  <c r="F53" i="8"/>
  <c r="F54" i="8" s="1"/>
  <c r="F55" i="8" s="1"/>
  <c r="F56" i="8" s="1"/>
  <c r="F57" i="8" s="1"/>
  <c r="F58" i="8" s="1"/>
  <c r="F59" i="8" s="1"/>
  <c r="F60" i="8" s="1"/>
  <c r="F61" i="8" s="1"/>
  <c r="F62" i="8" s="1"/>
  <c r="F43" i="8"/>
  <c r="F44" i="8" s="1"/>
  <c r="F45" i="8" s="1"/>
  <c r="F46" i="8" s="1"/>
  <c r="F47" i="8" s="1"/>
  <c r="F48" i="8" s="1"/>
  <c r="F49" i="8" s="1"/>
  <c r="F50" i="8" s="1"/>
  <c r="F51" i="8" s="1"/>
  <c r="F52" i="8" s="1"/>
  <c r="F33" i="8"/>
  <c r="F34" i="8" s="1"/>
  <c r="F35" i="8" s="1"/>
  <c r="F36" i="8" s="1"/>
  <c r="F37" i="8" s="1"/>
  <c r="F38" i="8" s="1"/>
  <c r="F39" i="8" s="1"/>
  <c r="F40" i="8" s="1"/>
  <c r="F41" i="8" s="1"/>
  <c r="F42" i="8" s="1"/>
  <c r="F23" i="8"/>
  <c r="F24" i="8" s="1"/>
  <c r="F25" i="8" s="1"/>
  <c r="F26" i="8" s="1"/>
  <c r="F27" i="8" s="1"/>
  <c r="F28" i="8" s="1"/>
  <c r="F29" i="8" s="1"/>
  <c r="F30" i="8" s="1"/>
  <c r="F31" i="8" s="1"/>
  <c r="F32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D4" i="8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6" i="4"/>
  <c r="B25" i="4"/>
  <c r="B23" i="4"/>
  <c r="E20" i="4"/>
  <c r="E19" i="4"/>
  <c r="E18" i="4"/>
  <c r="E17" i="4"/>
  <c r="M9" i="4"/>
  <c r="J9" i="4"/>
  <c r="M19" i="4" s="1"/>
  <c r="J24" i="4" s="1"/>
  <c r="J29" i="4" s="1"/>
  <c r="B7" i="4" s="1"/>
  <c r="M4" i="4"/>
  <c r="J4" i="4"/>
  <c r="M3" i="4"/>
  <c r="J3" i="4"/>
  <c r="M2" i="4"/>
  <c r="J2" i="4"/>
  <c r="B2" i="4"/>
  <c r="J8" i="4" s="1"/>
  <c r="M1" i="4"/>
  <c r="J1" i="4"/>
  <c r="M6" i="4" l="1"/>
  <c r="J7" i="4"/>
  <c r="M7" i="4"/>
  <c r="M8" i="4"/>
  <c r="B29" i="4"/>
  <c r="M16" i="4"/>
  <c r="J21" i="4" s="1"/>
  <c r="J26" i="4" s="1"/>
  <c r="B3" i="4" s="1"/>
  <c r="M17" i="4"/>
  <c r="J22" i="4" s="1"/>
  <c r="J27" i="4" s="1"/>
  <c r="B4" i="4" s="1"/>
  <c r="J6" i="4"/>
  <c r="M18" i="4"/>
  <c r="J23" i="4" s="1"/>
  <c r="J28" i="4" s="1"/>
  <c r="B6" i="4" s="1"/>
  <c r="B5" i="4" s="1"/>
  <c r="B32" i="4" l="1"/>
  <c r="B33" i="4" l="1"/>
</calcChain>
</file>

<file path=xl/sharedStrings.xml><?xml version="1.0" encoding="utf-8"?>
<sst xmlns="http://schemas.openxmlformats.org/spreadsheetml/2006/main" count="489" uniqueCount="328">
  <si>
    <t>경지</t>
  </si>
  <si>
    <t>Class</t>
  </si>
  <si>
    <t>현재 레벨</t>
  </si>
  <si>
    <t>LV</t>
  </si>
  <si>
    <t>내공 한계</t>
  </si>
  <si>
    <t>IpQ_LIT</t>
  </si>
  <si>
    <t>외공 한계</t>
  </si>
  <si>
    <t>OpQ_lit</t>
  </si>
  <si>
    <t>1~10</t>
  </si>
  <si>
    <t>11~20</t>
  </si>
  <si>
    <t>21~30</t>
  </si>
  <si>
    <t>31~40</t>
  </si>
  <si>
    <t>41~50</t>
  </si>
  <si>
    <t>51~60</t>
  </si>
  <si>
    <t>81~100</t>
  </si>
  <si>
    <t>61~80</t>
  </si>
  <si>
    <t>레벨</t>
  </si>
  <si>
    <t>순수 공격력 최대치</t>
  </si>
  <si>
    <t>체력 한계</t>
  </si>
  <si>
    <t>HP_LIT</t>
  </si>
  <si>
    <t>지구력 한계</t>
  </si>
  <si>
    <t>EP_LIT</t>
  </si>
  <si>
    <t>초반</t>
  </si>
  <si>
    <t>중반</t>
  </si>
  <si>
    <t>후반</t>
  </si>
  <si>
    <t>후일담</t>
  </si>
  <si>
    <t>게임 단계</t>
  </si>
  <si>
    <t>내공</t>
  </si>
  <si>
    <t>IpQ</t>
  </si>
  <si>
    <t>외공</t>
  </si>
  <si>
    <t>OpQ</t>
  </si>
  <si>
    <t>공격력</t>
  </si>
  <si>
    <t>HP</t>
  </si>
  <si>
    <t>체력</t>
  </si>
  <si>
    <t>치명타 미발생 실제 데미지 =</t>
  </si>
  <si>
    <t>치명타 발생 최소 데미지 =</t>
  </si>
  <si>
    <t>치명타 발생 최대 데미지 =</t>
  </si>
  <si>
    <t>현재 치명타 발생 확률</t>
  </si>
  <si>
    <t>현재 치명타 최소 데미지</t>
  </si>
  <si>
    <t>현재 치명타 최대 데미지</t>
  </si>
  <si>
    <t>공격력 % 상승치 (수정 가능)</t>
  </si>
  <si>
    <t>대상 방어력 (수정 가능)</t>
  </si>
  <si>
    <t>스킬 데미지 계수 (수정 가능)</t>
  </si>
  <si>
    <t>스킬 발생 횟수 (수정 가능)</t>
  </si>
  <si>
    <t>추가 치명타 발생 확률 (수정 가능)</t>
  </si>
  <si>
    <t>ATK</t>
  </si>
  <si>
    <t>몬스터_ID</t>
  </si>
  <si>
    <t>경지</t>
  </si>
  <si>
    <t>레벨</t>
  </si>
  <si>
    <t>체력</t>
  </si>
  <si>
    <t>공격력</t>
  </si>
  <si>
    <t>방어력</t>
  </si>
  <si>
    <t>회피력</t>
  </si>
  <si>
    <t>설정</t>
  </si>
  <si>
    <t>Class</t>
  </si>
  <si>
    <t>LV</t>
  </si>
  <si>
    <t>HP</t>
  </si>
  <si>
    <t>ATK</t>
  </si>
  <si>
    <t>Def</t>
  </si>
  <si>
    <t>Dod</t>
  </si>
  <si>
    <t>Story</t>
  </si>
  <si>
    <t>-</t>
  </si>
  <si>
    <t>몬스터 이름</t>
  </si>
  <si>
    <t>Mob_Name</t>
  </si>
  <si>
    <t>Mob_ID</t>
  </si>
  <si>
    <t>하급 혼령</t>
  </si>
  <si>
    <t>중급 혼령</t>
  </si>
  <si>
    <t>상급 혼령</t>
  </si>
  <si>
    <t>ID 분류</t>
  </si>
  <si>
    <t>몬스터 타입</t>
  </si>
  <si>
    <t>생성 순서</t>
  </si>
  <si>
    <r>
      <t>(</t>
    </r>
    <r>
      <rPr>
        <sz val="11"/>
        <color rgb="FFFF0000"/>
        <rFont val="맑은 고딕"/>
        <family val="3"/>
        <charset val="129"/>
      </rPr>
      <t>00</t>
    </r>
    <r>
      <rPr>
        <sz val="11"/>
        <color theme="1"/>
        <rFont val="맑은 고딕"/>
        <family val="3"/>
        <charset val="129"/>
      </rPr>
      <t>000000)</t>
    </r>
  </si>
  <si>
    <r>
      <t>(</t>
    </r>
    <r>
      <rPr>
        <sz val="11"/>
        <color rgb="FF000000"/>
        <rFont val="맑은 고딕"/>
        <family val="3"/>
        <charset val="129"/>
      </rPr>
      <t>0</t>
    </r>
    <r>
      <rPr>
        <sz val="11"/>
        <color theme="1"/>
        <rFont val="맑은 고딕"/>
        <family val="3"/>
        <charset val="129"/>
      </rPr>
      <t>0</t>
    </r>
    <r>
      <rPr>
        <sz val="11"/>
        <color rgb="FFFF0000"/>
        <rFont val="맑은 고딕"/>
        <family val="3"/>
        <charset val="129"/>
      </rPr>
      <t>00</t>
    </r>
    <r>
      <rPr>
        <sz val="11"/>
        <color theme="1"/>
        <rFont val="맑은 고딕"/>
        <family val="3"/>
        <charset val="129"/>
      </rPr>
      <t>0000)</t>
    </r>
  </si>
  <si>
    <r>
      <t>(0000</t>
    </r>
    <r>
      <rPr>
        <sz val="11"/>
        <color rgb="FFFF0000"/>
        <rFont val="맑은 고딕"/>
        <family val="3"/>
        <charset val="129"/>
      </rPr>
      <t>0000</t>
    </r>
    <r>
      <rPr>
        <sz val="11"/>
        <color rgb="FF000000"/>
        <rFont val="맑은 고딕"/>
        <family val="3"/>
        <charset val="129"/>
      </rPr>
      <t>)</t>
    </r>
  </si>
  <si>
    <t>mb=Mobs</t>
  </si>
  <si>
    <t>sr=Spirit</t>
  </si>
  <si>
    <t>ou=Outer</t>
  </si>
  <si>
    <t>재생력</t>
  </si>
  <si>
    <t>Reg</t>
  </si>
  <si>
    <t>mbsp0001</t>
  </si>
  <si>
    <t>mbsp0002</t>
  </si>
  <si>
    <t>mbsp0003</t>
  </si>
  <si>
    <t>지박령</t>
  </si>
  <si>
    <t>mbsp0004</t>
  </si>
  <si>
    <t>지박신</t>
  </si>
  <si>
    <t>mbsp0010</t>
  </si>
  <si>
    <t>몽달</t>
  </si>
  <si>
    <t>저퀴</t>
  </si>
  <si>
    <t>아귀</t>
  </si>
  <si>
    <t>객귀</t>
  </si>
  <si>
    <t>걸귀</t>
  </si>
  <si>
    <t>창귀</t>
  </si>
  <si>
    <t>mbsp0005</t>
  </si>
  <si>
    <t>mbsp0006</t>
  </si>
  <si>
    <t>mbsp0007</t>
  </si>
  <si>
    <t>mbsp0008</t>
  </si>
  <si>
    <t>mbsp0009</t>
  </si>
  <si>
    <t>mbsp0011</t>
  </si>
  <si>
    <t>요력</t>
  </si>
  <si>
    <t>지구력</t>
  </si>
  <si>
    <t>MoP</t>
  </si>
  <si>
    <t>Ep</t>
  </si>
  <si>
    <t>하급 악귀</t>
  </si>
  <si>
    <t>중급 악귀</t>
  </si>
  <si>
    <t>상급 악귀</t>
  </si>
  <si>
    <t>mbsp0012</t>
  </si>
  <si>
    <t>mbsp0013</t>
  </si>
  <si>
    <t>mbsp0014</t>
  </si>
  <si>
    <t>기타 특징</t>
  </si>
  <si>
    <t>원귀</t>
  </si>
  <si>
    <t>빙의령</t>
  </si>
  <si>
    <t>괴신</t>
  </si>
  <si>
    <t>안개령</t>
  </si>
  <si>
    <t>mbsp0015</t>
  </si>
  <si>
    <t>mbsp0016</t>
  </si>
  <si>
    <t>mbsp0017</t>
  </si>
  <si>
    <t>mbsp0018</t>
  </si>
  <si>
    <t>bs=Beast</t>
  </si>
  <si>
    <t>mbbs0019</t>
  </si>
  <si>
    <t>괴범</t>
  </si>
  <si>
    <t>삼미호</t>
  </si>
  <si>
    <t>구미호</t>
  </si>
  <si>
    <t>장두사</t>
  </si>
  <si>
    <t>육안귀</t>
  </si>
  <si>
    <t>불여우</t>
  </si>
  <si>
    <t>호인</t>
  </si>
  <si>
    <t>삼두계</t>
  </si>
  <si>
    <t>시랑</t>
  </si>
  <si>
    <t>짐새</t>
  </si>
  <si>
    <t>치조</t>
  </si>
  <si>
    <t>환</t>
  </si>
  <si>
    <t>화사</t>
  </si>
  <si>
    <t>우귀</t>
  </si>
  <si>
    <t>누에</t>
  </si>
  <si>
    <t>mbbs0020</t>
  </si>
  <si>
    <t>mbbs0021</t>
  </si>
  <si>
    <t>mbbs0022</t>
  </si>
  <si>
    <t>mbbs0023</t>
  </si>
  <si>
    <t>mbbs0024</t>
  </si>
  <si>
    <t>mbbs0025</t>
  </si>
  <si>
    <t>mbbs0026</t>
  </si>
  <si>
    <t>mbbs0027</t>
  </si>
  <si>
    <t>mbbs0028</t>
  </si>
  <si>
    <t>mbbs0029</t>
  </si>
  <si>
    <t>mbbs0030</t>
  </si>
  <si>
    <t>mbbs0031</t>
  </si>
  <si>
    <t>mbbs0032</t>
  </si>
  <si>
    <t>mbbs0033</t>
  </si>
  <si>
    <t>PC 경지</t>
  </si>
  <si>
    <t>3~20</t>
  </si>
  <si>
    <t>22~30</t>
  </si>
  <si>
    <t>32~40</t>
  </si>
  <si>
    <t>42~50</t>
  </si>
  <si>
    <t>52~60</t>
  </si>
  <si>
    <t>62~80</t>
  </si>
  <si>
    <t>82~100</t>
  </si>
  <si>
    <t>초기 체력</t>
  </si>
  <si>
    <t>초기 지구력</t>
  </si>
  <si>
    <t>초기 외공</t>
  </si>
  <si>
    <t>초기 내공</t>
  </si>
  <si>
    <t>레벨당 상승 체력</t>
  </si>
  <si>
    <t>레벨당 상승 지구력</t>
  </si>
  <si>
    <t>레벨당 상승 외공</t>
  </si>
  <si>
    <t>레벨당 상승 내공</t>
  </si>
  <si>
    <t>경지 상승 체력 총량</t>
  </si>
  <si>
    <t>경지 상승 지구력 총량</t>
  </si>
  <si>
    <t>경지 상승 외공 총량</t>
  </si>
  <si>
    <t>경지 상승 내공 총량</t>
  </si>
  <si>
    <t>경지 달성 상승 체력</t>
  </si>
  <si>
    <t>경지 달성 상승 지구력</t>
  </si>
  <si>
    <t>경지 달성 상승 외공</t>
  </si>
  <si>
    <t>경지 달성 상승 내공</t>
  </si>
  <si>
    <t>순수 체력</t>
  </si>
  <si>
    <t>순수 지구력</t>
  </si>
  <si>
    <t>순수 외공</t>
  </si>
  <si>
    <t>순수 내공</t>
  </si>
  <si>
    <t>초급</t>
  </si>
  <si>
    <t>중급</t>
  </si>
  <si>
    <t>상급</t>
  </si>
  <si>
    <t>이전 단계 한계 체력</t>
  </si>
  <si>
    <t>이전 단계 한계 지구력</t>
  </si>
  <si>
    <t>이전 단계 한계 외공</t>
  </si>
  <si>
    <t>이전 단계 한계 내공</t>
  </si>
  <si>
    <t>일반 수련장 상승 능력치</t>
  </si>
  <si>
    <t>체력 총합</t>
  </si>
  <si>
    <t>지구력 총합</t>
  </si>
  <si>
    <t>외공 총합</t>
  </si>
  <si>
    <t>내공 총합</t>
  </si>
  <si>
    <t>수련 상승 체력 총합</t>
  </si>
  <si>
    <t>수련 상승 지구력 총합</t>
  </si>
  <si>
    <t>수련 상승 외공 총합</t>
  </si>
  <si>
    <t>수련 상승 내공 총합</t>
  </si>
  <si>
    <t>실제 적용 체력</t>
  </si>
  <si>
    <t>실제 적용 지구력</t>
  </si>
  <si>
    <t>실제 적용 외공</t>
  </si>
  <si>
    <t>실제 적용 내공</t>
  </si>
  <si>
    <t>PC 현재 내공</t>
  </si>
  <si>
    <t>PC 현재 외공</t>
  </si>
  <si>
    <t>PC 현재 체력</t>
  </si>
  <si>
    <t>PC 현재 지구력</t>
  </si>
  <si>
    <t>장비 및 스킬 공격력 (수정 가능)</t>
  </si>
  <si>
    <t>추가 치명타 데미지 % 상승치 (수정 가능)</t>
  </si>
  <si>
    <t>PC 레벨 (수정 가능)</t>
  </si>
  <si>
    <t>체력 (수정 가능)</t>
  </si>
  <si>
    <t>지구력 (수정 가능)</t>
  </si>
  <si>
    <t>외공 (수정 가능)</t>
  </si>
  <si>
    <t>내공 (수정 가능)</t>
  </si>
  <si>
    <t>초급 일반 수련장 이용 횟수 (수정 가능)</t>
  </si>
  <si>
    <t>중급 일반 수련장 이용 횟수 (수정 가능)</t>
  </si>
  <si>
    <t>상급 일반 수련장 이용 횟수 (수정 가능)</t>
  </si>
  <si>
    <t>영약 상승 체력 (수정 가능)</t>
  </si>
  <si>
    <t>영약 상승 지구력 (수정 가능)</t>
  </si>
  <si>
    <t>영약 상승 외공 (수정 가능)</t>
  </si>
  <si>
    <t>영약 상승 내공 (수정 가능)</t>
  </si>
  <si>
    <t>폐관 수련장 이용 시간 (수정 가능)</t>
  </si>
  <si>
    <t>폐관 수련장 상승 지구력</t>
  </si>
  <si>
    <t>폐관 수련장 상승 체력</t>
  </si>
  <si>
    <t>폐관 수련장 상승 외공</t>
  </si>
  <si>
    <t>폐관 수련장 상승 내공</t>
  </si>
  <si>
    <t>PC 현재 종합 공격력 (반올림)</t>
  </si>
  <si>
    <t>다음 레벨</t>
  </si>
  <si>
    <t>필요 경험치</t>
  </si>
  <si>
    <t>Next_LV</t>
  </si>
  <si>
    <t>Target_EXP</t>
  </si>
  <si>
    <t>EP</t>
  </si>
  <si>
    <t>한글</t>
  </si>
  <si>
    <t>영어</t>
  </si>
  <si>
    <t>비고</t>
  </si>
  <si>
    <t>세력 및 난이도 분류 등에 사용되는 등급</t>
  </si>
  <si>
    <t>일반 적인 레벨</t>
  </si>
  <si>
    <t>EXP</t>
  </si>
  <si>
    <t>기본(75)</t>
  </si>
  <si>
    <t>이전 3배</t>
  </si>
  <si>
    <t>이전 1.05배</t>
  </si>
  <si>
    <t>이전 1.5배</t>
  </si>
  <si>
    <t>2,101을 제외한 경지 상승 레벨(21,31,41,51,61,81)에서 1.5배 다른 레벨에서 1.05배</t>
  </si>
  <si>
    <t>1~7까지는 250씩 증가, 8에서 500 증가</t>
  </si>
  <si>
    <t>체력 상승</t>
  </si>
  <si>
    <t>HP_UP</t>
  </si>
  <si>
    <t>레벨 상승시 +10</t>
  </si>
  <si>
    <t>1~7까지는 25씩 증가, 8에서 50 증가</t>
  </si>
  <si>
    <t>지구력 상승</t>
  </si>
  <si>
    <t>EP_UP</t>
  </si>
  <si>
    <t>1~4까지는 15씩 증가, 5~8까지는 100씩 증가</t>
  </si>
  <si>
    <t>내공 상승</t>
  </si>
  <si>
    <t>IpQ_UP</t>
  </si>
  <si>
    <t>레벨 상승시 +1</t>
  </si>
  <si>
    <t>외공 상승</t>
  </si>
  <si>
    <t>OpQ_UP</t>
  </si>
  <si>
    <t>상승 경지</t>
  </si>
  <si>
    <t>Class_UP</t>
  </si>
  <si>
    <t>1▶2</t>
  </si>
  <si>
    <t>2▶3</t>
  </si>
  <si>
    <t>3▶4</t>
  </si>
  <si>
    <t>4▶5</t>
  </si>
  <si>
    <t>5▶6</t>
  </si>
  <si>
    <t>6▶7</t>
  </si>
  <si>
    <t>7▶8</t>
  </si>
  <si>
    <t>경지 상승 능력치</t>
  </si>
  <si>
    <t>Class_UP_Stat</t>
  </si>
  <si>
    <t>데이터 타입</t>
    <phoneticPr fontId="17" type="noConversion"/>
  </si>
  <si>
    <t>기본 값</t>
    <phoneticPr fontId="17" type="noConversion"/>
  </si>
  <si>
    <t>최소 값</t>
    <phoneticPr fontId="17" type="noConversion"/>
  </si>
  <si>
    <t>한글</t>
    <phoneticPr fontId="17" type="noConversion"/>
  </si>
  <si>
    <t>영어</t>
    <phoneticPr fontId="17" type="noConversion"/>
  </si>
  <si>
    <t>최대 값</t>
    <phoneticPr fontId="17" type="noConversion"/>
  </si>
  <si>
    <t>레벨</t>
    <phoneticPr fontId="17" type="noConversion"/>
  </si>
  <si>
    <t>경지</t>
    <phoneticPr fontId="17" type="noConversion"/>
  </si>
  <si>
    <t>체력</t>
    <phoneticPr fontId="17" type="noConversion"/>
  </si>
  <si>
    <t>지구력</t>
    <phoneticPr fontId="17" type="noConversion"/>
  </si>
  <si>
    <t>외공</t>
    <phoneticPr fontId="17" type="noConversion"/>
  </si>
  <si>
    <t>내공</t>
    <phoneticPr fontId="17" type="noConversion"/>
  </si>
  <si>
    <t>공격력</t>
    <phoneticPr fontId="17" type="noConversion"/>
  </si>
  <si>
    <t>방어력</t>
    <phoneticPr fontId="17" type="noConversion"/>
  </si>
  <si>
    <t>치명타 확률</t>
    <phoneticPr fontId="17" type="noConversion"/>
  </si>
  <si>
    <t>숫자 4자</t>
    <phoneticPr fontId="17" type="noConversion"/>
  </si>
  <si>
    <t>숫자 2자</t>
    <phoneticPr fontId="17" type="noConversion"/>
  </si>
  <si>
    <t>숫자 8자</t>
    <phoneticPr fontId="17" type="noConversion"/>
  </si>
  <si>
    <t>LV</t>
    <phoneticPr fontId="17" type="noConversion"/>
  </si>
  <si>
    <t>Class</t>
    <phoneticPr fontId="17" type="noConversion"/>
  </si>
  <si>
    <t>HP</t>
    <phoneticPr fontId="17" type="noConversion"/>
  </si>
  <si>
    <t>EP</t>
    <phoneticPr fontId="17" type="noConversion"/>
  </si>
  <si>
    <t>IpQ</t>
    <phoneticPr fontId="17" type="noConversion"/>
  </si>
  <si>
    <t>OpQ</t>
    <phoneticPr fontId="17" type="noConversion"/>
  </si>
  <si>
    <t>Atk</t>
    <phoneticPr fontId="17" type="noConversion"/>
  </si>
  <si>
    <t>Def</t>
    <phoneticPr fontId="17" type="noConversion"/>
  </si>
  <si>
    <t>Cri_per</t>
    <phoneticPr fontId="17" type="noConversion"/>
  </si>
  <si>
    <t>설명</t>
    <phoneticPr fontId="17" type="noConversion"/>
  </si>
  <si>
    <t>치명타 최소 피해</t>
    <phoneticPr fontId="17" type="noConversion"/>
  </si>
  <si>
    <t>치명타 최대 피해</t>
    <phoneticPr fontId="17" type="noConversion"/>
  </si>
  <si>
    <t>Cri_Max_dem</t>
    <phoneticPr fontId="17" type="noConversion"/>
  </si>
  <si>
    <t>Cri_Min_dem</t>
    <phoneticPr fontId="17" type="noConversion"/>
  </si>
  <si>
    <t>치명타 최소 피해 + 20</t>
    <phoneticPr fontId="17" type="noConversion"/>
  </si>
  <si>
    <t>100 초과시 100으로 표기</t>
    <phoneticPr fontId="17" type="noConversion"/>
  </si>
  <si>
    <t>문자 8자</t>
    <phoneticPr fontId="17" type="noConversion"/>
  </si>
  <si>
    <t>몬스터 칭호</t>
    <phoneticPr fontId="17" type="noConversion"/>
  </si>
  <si>
    <t>Mob_Title</t>
    <phoneticPr fontId="17" type="noConversion"/>
  </si>
  <si>
    <t>-</t>
    <phoneticPr fontId="17" type="noConversion"/>
  </si>
  <si>
    <t>기타</t>
    <phoneticPr fontId="17" type="noConversion"/>
  </si>
  <si>
    <t>원력</t>
    <phoneticPr fontId="17" type="noConversion"/>
  </si>
  <si>
    <t>Restment</t>
    <phoneticPr fontId="17" type="noConversion"/>
  </si>
  <si>
    <t>MoP</t>
    <phoneticPr fontId="17" type="noConversion"/>
  </si>
  <si>
    <t>원령</t>
    <phoneticPr fontId="17" type="noConversion"/>
  </si>
  <si>
    <t>요괴</t>
    <phoneticPr fontId="17" type="noConversion"/>
  </si>
  <si>
    <t>요물</t>
    <phoneticPr fontId="17" type="noConversion"/>
  </si>
  <si>
    <t>능력치 보유 여부</t>
    <phoneticPr fontId="17" type="noConversion"/>
  </si>
  <si>
    <t>Spirit</t>
    <phoneticPr fontId="17" type="noConversion"/>
  </si>
  <si>
    <t>Beast</t>
    <phoneticPr fontId="17" type="noConversion"/>
  </si>
  <si>
    <t>Outer</t>
    <phoneticPr fontId="17" type="noConversion"/>
  </si>
  <si>
    <t>Χ</t>
    <phoneticPr fontId="17" type="noConversion"/>
  </si>
  <si>
    <t>Ο</t>
    <phoneticPr fontId="17" type="noConversion"/>
  </si>
  <si>
    <t>몬스터가 스킬 사용에 사용하는 자원. 일반적으로 경지의 5배</t>
    <phoneticPr fontId="17" type="noConversion"/>
  </si>
  <si>
    <t>원령 처치에 필요한 아이템의 등급을 판단하는 능력치</t>
    <phoneticPr fontId="17" type="noConversion"/>
  </si>
  <si>
    <t>요물이 회복되는 속도</t>
    <phoneticPr fontId="17" type="noConversion"/>
  </si>
  <si>
    <t>공격을 받을 경우 피할 확률. 원령의 경우 기본적으로 높다.</t>
    <phoneticPr fontId="17" type="noConversion"/>
  </si>
  <si>
    <t>공격을 할 경우 피해량을 증가 시키는 능력치</t>
    <phoneticPr fontId="17" type="noConversion"/>
  </si>
  <si>
    <t>공격을 받을 경우 피해량를 감소시키는 능력치</t>
    <phoneticPr fontId="17" type="noConversion"/>
  </si>
  <si>
    <t>몬스터가 행동을 할 경우 소비되는 자원. 0일 경우 일정량이 회복 될때 까지 행동이 제한 된다.</t>
    <phoneticPr fontId="17" type="noConversion"/>
  </si>
  <si>
    <t>몬스터의 생존에 관여하는 능력치. 0이 될 경우 사망한다.</t>
    <phoneticPr fontId="17" type="noConversion"/>
  </si>
  <si>
    <t>몬스터의 레벨</t>
    <phoneticPr fontId="17" type="noConversion"/>
  </si>
  <si>
    <t>몬스터의 경지. 레벨에 따라서 변한다.</t>
    <phoneticPr fontId="17" type="noConversion"/>
  </si>
  <si>
    <t>대상 레벨 (수정 가능)</t>
    <phoneticPr fontId="1" type="noConversion"/>
  </si>
  <si>
    <t>대상 경지</t>
    <phoneticPr fontId="1" type="noConversion"/>
  </si>
  <si>
    <t>장비 및 스킬 상승 외공 (수정 가능)</t>
    <phoneticPr fontId="1" type="noConversion"/>
  </si>
  <si>
    <t>장비 및 스킬 상승 내공 (수정 가능)</t>
    <phoneticPr fontId="1" type="noConversion"/>
  </si>
  <si>
    <t>장비 및 스킬 지구력 (수정 가능)</t>
    <phoneticPr fontId="1" type="noConversion"/>
  </si>
  <si>
    <t>장비 및 스킬 상승 체력 (수정 가능)</t>
    <phoneticPr fontId="1" type="noConversion"/>
  </si>
  <si>
    <t>경지차 데미지 감소치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</si>
</sst>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9" formatCode="0_);[Red]\(0\)"/>
    <numFmt numFmtId="180" formatCode="#,##0.0_ "/>
  </numFmts>
  <fonts count="20">
    <font>
      <sz val="11"/>
      <color theme="1"/>
      <name val="맑은 고딕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0.5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61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5" tint="0.79995117038483843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DCDCD"/>
      </bottom>
      <diagonal/>
    </border>
    <border>
      <left style="thin">
        <color rgb="FFCDCDCD"/>
      </left>
      <right/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/>
      <diagonal/>
    </border>
    <border>
      <left/>
      <right style="thin">
        <color rgb="FFCDCDCD"/>
      </right>
      <top/>
      <bottom/>
      <diagonal/>
    </border>
    <border>
      <left style="thin">
        <color rgb="FFCDCDCD"/>
      </left>
      <right/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/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rgb="FFCDCDCD"/>
      </right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CDCDCD"/>
      </top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/>
      <top/>
      <bottom/>
      <diagonal/>
    </border>
    <border>
      <left/>
      <right/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  <border>
      <left/>
      <right style="thin">
        <color rgb="FFCDCDCD"/>
      </right>
      <top/>
      <bottom style="thin">
        <color rgb="FFCDCDCD"/>
      </bottom>
      <diagonal/>
    </border>
    <border>
      <left/>
      <right style="thin">
        <color rgb="FFCDCDCD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6" borderId="7" applyNumberFormat="0" applyFont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0" xfId="0" applyBorder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0" fillId="5" borderId="3" xfId="0" applyFill="1" applyBorder="1">
      <alignment vertical="center"/>
    </xf>
    <xf numFmtId="0" fontId="0" fillId="5" borderId="4" xfId="0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10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14" fillId="0" borderId="26" xfId="5" applyFont="1" applyFill="1" applyBorder="1" applyAlignment="1">
      <alignment vertical="center"/>
    </xf>
    <xf numFmtId="0" fontId="0" fillId="0" borderId="21" xfId="0" applyFill="1" applyBorder="1">
      <alignment vertical="center"/>
    </xf>
    <xf numFmtId="0" fontId="13" fillId="0" borderId="26" xfId="0" applyFont="1" applyFill="1" applyBorder="1" applyAlignment="1">
      <alignment vertical="center"/>
    </xf>
    <xf numFmtId="0" fontId="13" fillId="0" borderId="29" xfId="0" applyFont="1" applyFill="1" applyBorder="1" applyAlignment="1">
      <alignment vertical="center"/>
    </xf>
    <xf numFmtId="0" fontId="13" fillId="0" borderId="26" xfId="9" applyFont="1" applyFill="1" applyBorder="1" applyAlignment="1">
      <alignment vertical="center"/>
    </xf>
    <xf numFmtId="0" fontId="13" fillId="0" borderId="26" xfId="1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13" fillId="0" borderId="31" xfId="0" applyFont="1" applyFill="1" applyBorder="1" applyAlignment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0" fillId="0" borderId="34" xfId="0" applyBorder="1">
      <alignment vertical="center"/>
    </xf>
    <xf numFmtId="0" fontId="13" fillId="0" borderId="27" xfId="0" applyFont="1" applyFill="1" applyBorder="1" applyAlignment="1">
      <alignment vertical="center"/>
    </xf>
    <xf numFmtId="0" fontId="13" fillId="0" borderId="36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27" xfId="0" applyFill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21" xfId="0" applyFont="1" applyBorder="1">
      <alignment vertical="center"/>
    </xf>
    <xf numFmtId="0" fontId="12" fillId="0" borderId="26" xfId="3" applyFont="1" applyFill="1" applyBorder="1" applyAlignment="1">
      <alignment vertical="center"/>
    </xf>
    <xf numFmtId="0" fontId="12" fillId="0" borderId="38" xfId="0" applyFont="1" applyBorder="1">
      <alignment vertical="center"/>
    </xf>
    <xf numFmtId="0" fontId="0" fillId="0" borderId="38" xfId="0" applyBorder="1">
      <alignment vertical="center"/>
    </xf>
    <xf numFmtId="0" fontId="12" fillId="0" borderId="39" xfId="0" applyFont="1" applyBorder="1">
      <alignment vertical="center"/>
    </xf>
    <xf numFmtId="0" fontId="12" fillId="0" borderId="40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2" fillId="0" borderId="42" xfId="0" applyFont="1" applyBorder="1">
      <alignment vertical="center"/>
    </xf>
    <xf numFmtId="0" fontId="0" fillId="0" borderId="43" xfId="0" applyBorder="1">
      <alignment vertical="center"/>
    </xf>
    <xf numFmtId="0" fontId="12" fillId="0" borderId="44" xfId="0" applyFont="1" applyBorder="1">
      <alignment vertical="center"/>
    </xf>
    <xf numFmtId="0" fontId="12" fillId="0" borderId="45" xfId="0" applyFont="1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12" fillId="0" borderId="41" xfId="0" applyFont="1" applyBorder="1">
      <alignment vertical="center"/>
    </xf>
    <xf numFmtId="0" fontId="12" fillId="0" borderId="43" xfId="0" applyFont="1" applyBorder="1">
      <alignment vertical="center"/>
    </xf>
    <xf numFmtId="0" fontId="12" fillId="0" borderId="46" xfId="0" applyFont="1" applyBorder="1">
      <alignment vertical="center"/>
    </xf>
    <xf numFmtId="0" fontId="0" fillId="0" borderId="39" xfId="0" applyBorder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0" fillId="0" borderId="44" xfId="0" applyFill="1" applyBorder="1">
      <alignment vertical="center"/>
    </xf>
    <xf numFmtId="0" fontId="12" fillId="0" borderId="44" xfId="0" applyFont="1" applyFill="1" applyBorder="1" applyAlignment="1">
      <alignment vertical="center"/>
    </xf>
    <xf numFmtId="0" fontId="12" fillId="0" borderId="46" xfId="0" applyFont="1" applyFill="1" applyBorder="1" applyAlignment="1">
      <alignment vertical="center"/>
    </xf>
    <xf numFmtId="0" fontId="0" fillId="0" borderId="51" xfId="0" applyBorder="1">
      <alignment vertical="center"/>
    </xf>
    <xf numFmtId="0" fontId="0" fillId="0" borderId="39" xfId="0" applyFill="1" applyBorder="1">
      <alignment vertical="center"/>
    </xf>
    <xf numFmtId="0" fontId="0" fillId="0" borderId="41" xfId="0" applyFill="1" applyBorder="1">
      <alignment vertical="center"/>
    </xf>
    <xf numFmtId="0" fontId="13" fillId="0" borderId="52" xfId="8" applyFont="1" applyFill="1" applyBorder="1" applyAlignment="1">
      <alignment vertical="center"/>
    </xf>
    <xf numFmtId="0" fontId="13" fillId="0" borderId="51" xfId="0" applyFont="1" applyFill="1" applyBorder="1" applyAlignment="1">
      <alignment vertical="center"/>
    </xf>
    <xf numFmtId="0" fontId="13" fillId="0" borderId="52" xfId="0" applyFont="1" applyFill="1" applyBorder="1" applyAlignment="1">
      <alignment vertical="center"/>
    </xf>
    <xf numFmtId="0" fontId="0" fillId="0" borderId="53" xfId="0" applyBorder="1">
      <alignment vertical="center"/>
    </xf>
    <xf numFmtId="0" fontId="12" fillId="0" borderId="39" xfId="0" applyFont="1" applyFill="1" applyBorder="1" applyAlignment="1">
      <alignment vertical="center"/>
    </xf>
    <xf numFmtId="0" fontId="12" fillId="0" borderId="41" xfId="0" applyFont="1" applyFill="1" applyBorder="1" applyAlignment="1">
      <alignment vertical="center"/>
    </xf>
    <xf numFmtId="0" fontId="12" fillId="0" borderId="43" xfId="0" applyFont="1" applyFill="1" applyBorder="1" applyAlignment="1">
      <alignment vertical="center"/>
    </xf>
    <xf numFmtId="0" fontId="13" fillId="0" borderId="54" xfId="0" applyFont="1" applyFill="1" applyBorder="1" applyAlignment="1">
      <alignment vertical="center"/>
    </xf>
    <xf numFmtId="0" fontId="14" fillId="0" borderId="55" xfId="4" applyFont="1" applyFill="1" applyBorder="1" applyAlignment="1">
      <alignment vertical="center"/>
    </xf>
    <xf numFmtId="0" fontId="13" fillId="0" borderId="56" xfId="0" applyFont="1" applyFill="1" applyBorder="1" applyAlignment="1">
      <alignment vertical="center"/>
    </xf>
    <xf numFmtId="0" fontId="12" fillId="0" borderId="57" xfId="0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0" fontId="12" fillId="13" borderId="39" xfId="0" applyFont="1" applyFill="1" applyBorder="1">
      <alignment vertical="center"/>
    </xf>
    <xf numFmtId="0" fontId="12" fillId="13" borderId="41" xfId="0" applyFont="1" applyFill="1" applyBorder="1">
      <alignment vertical="center"/>
    </xf>
    <xf numFmtId="0" fontId="12" fillId="13" borderId="42" xfId="0" applyFont="1" applyFill="1" applyBorder="1">
      <alignment vertical="center"/>
    </xf>
    <xf numFmtId="0" fontId="12" fillId="13" borderId="43" xfId="0" applyFont="1" applyFill="1" applyBorder="1">
      <alignment vertical="center"/>
    </xf>
    <xf numFmtId="0" fontId="12" fillId="13" borderId="44" xfId="0" applyFont="1" applyFill="1" applyBorder="1">
      <alignment vertical="center"/>
    </xf>
    <xf numFmtId="0" fontId="12" fillId="13" borderId="46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6" fillId="16" borderId="60" xfId="0" applyFont="1" applyFill="1" applyBorder="1">
      <alignment vertical="center"/>
    </xf>
    <xf numFmtId="0" fontId="16" fillId="16" borderId="61" xfId="0" applyFont="1" applyFill="1" applyBorder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10" fillId="10" borderId="10" xfId="7" applyBorder="1" applyAlignment="1">
      <alignment horizontal="right" vertical="center"/>
    </xf>
    <xf numFmtId="0" fontId="11" fillId="11" borderId="10" xfId="8" applyBorder="1" applyAlignment="1">
      <alignment horizontal="right" vertical="center"/>
    </xf>
    <xf numFmtId="0" fontId="9" fillId="9" borderId="10" xfId="6" applyBorder="1" applyAlignment="1">
      <alignment horizontal="right" vertical="center"/>
    </xf>
    <xf numFmtId="0" fontId="7" fillId="7" borderId="11" xfId="4" applyBorder="1" applyAlignment="1">
      <alignment horizontal="right" vertical="center"/>
    </xf>
    <xf numFmtId="0" fontId="0" fillId="6" borderId="12" xfId="3" applyFont="1" applyBorder="1" applyAlignment="1">
      <alignment horizontal="right" vertical="center"/>
    </xf>
    <xf numFmtId="0" fontId="12" fillId="12" borderId="10" xfId="9" applyBorder="1" applyAlignment="1">
      <alignment horizontal="right" vertical="center"/>
    </xf>
    <xf numFmtId="0" fontId="12" fillId="14" borderId="10" xfId="10" applyBorder="1" applyAlignment="1">
      <alignment horizontal="right" vertical="center"/>
    </xf>
    <xf numFmtId="0" fontId="8" fillId="8" borderId="13" xfId="5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0" fillId="0" borderId="15" xfId="0" applyNumberFormat="1" applyBorder="1">
      <alignment vertical="center"/>
    </xf>
    <xf numFmtId="180" fontId="0" fillId="0" borderId="14" xfId="0" applyNumberFormat="1" applyBorder="1">
      <alignment vertical="center"/>
    </xf>
    <xf numFmtId="180" fontId="0" fillId="0" borderId="10" xfId="0" applyNumberFormat="1" applyBorder="1">
      <alignment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3" fontId="0" fillId="0" borderId="62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79" fontId="0" fillId="0" borderId="15" xfId="0" applyNumberFormat="1" applyBorder="1">
      <alignment vertical="center"/>
    </xf>
    <xf numFmtId="179" fontId="0" fillId="0" borderId="14" xfId="0" applyNumberFormat="1" applyBorder="1">
      <alignment vertical="center"/>
    </xf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6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58" xfId="0" applyBorder="1" applyAlignment="1">
      <alignment horizontal="right" vertical="center"/>
    </xf>
    <xf numFmtId="0" fontId="0" fillId="0" borderId="67" xfId="0" applyBorder="1" applyAlignment="1">
      <alignment horizontal="right" vertical="center"/>
    </xf>
    <xf numFmtId="0" fontId="12" fillId="0" borderId="58" xfId="0" applyFont="1" applyBorder="1">
      <alignment vertical="center"/>
    </xf>
    <xf numFmtId="0" fontId="12" fillId="0" borderId="0" xfId="0" applyFont="1" applyAlignment="1">
      <alignment horizontal="right" vertical="center"/>
    </xf>
    <xf numFmtId="0" fontId="12" fillId="0" borderId="47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8" fillId="17" borderId="60" xfId="0" applyFont="1" applyFill="1" applyBorder="1">
      <alignment vertical="center"/>
    </xf>
    <xf numFmtId="0" fontId="12" fillId="15" borderId="59" xfId="0" applyFont="1" applyFill="1" applyBorder="1">
      <alignment vertical="center"/>
    </xf>
    <xf numFmtId="0" fontId="18" fillId="17" borderId="59" xfId="0" applyFont="1" applyFill="1" applyBorder="1">
      <alignment vertical="center"/>
    </xf>
    <xf numFmtId="0" fontId="12" fillId="17" borderId="59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75" xfId="0" applyFill="1" applyBorder="1">
      <alignment vertical="center"/>
    </xf>
    <xf numFmtId="0" fontId="0" fillId="0" borderId="5" xfId="0" applyFill="1" applyBorder="1">
      <alignment vertical="center"/>
    </xf>
    <xf numFmtId="0" fontId="0" fillId="3" borderId="59" xfId="0" applyFill="1" applyBorder="1">
      <alignment vertical="center"/>
    </xf>
    <xf numFmtId="0" fontId="12" fillId="2" borderId="1" xfId="0" applyFont="1" applyFill="1" applyBorder="1">
      <alignment vertical="center"/>
    </xf>
  </cellXfs>
  <cellStyles count="11">
    <cellStyle name="20% - 강조색1" xfId="9" builtinId="30"/>
    <cellStyle name="40% - 강조색6" xfId="10" builtinId="51"/>
    <cellStyle name="계산" xfId="4" builtinId="22"/>
    <cellStyle name="나쁨" xfId="7" builtinId="27"/>
    <cellStyle name="메모" xfId="3" builtinId="10"/>
    <cellStyle name="보통" xfId="8" builtinId="28"/>
    <cellStyle name="셀 확인" xfId="5" builtinId="23"/>
    <cellStyle name="열어 본 하이퍼링크" xfId="2" builtinId="9" hidden="1"/>
    <cellStyle name="좋음" xfId="6" builtinId="26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초반~중반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 한계치(참고용)'!$D$1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'PC 능력치 한계치(참고용)'!$D$2:$D$6</c:f>
              <c:numCache>
                <c:formatCode>General</c:formatCode>
                <c:ptCount val="5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020-80E6-2BE90103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607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0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0" i="0" u="none" baseline="0">
                <a:solidFill>
                  <a:srgbClr val="333333"/>
                </a:solidFill>
                <a:latin typeface="맑은 고딕"/>
                <a:ea typeface="맑은 고딕"/>
              </a:rPr>
              <a:t>순수 공격력 최대치
후반~후일담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 능력치 한계치(참고용)'!$D$1</c:f>
              <c:strCache>
                <c:ptCount val="1"/>
                <c:pt idx="0">
                  <c:v>순수 공격력 최대치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'PC 능력치 한계치(참고용)'!$D$7:$D$10</c:f>
              <c:numCache>
                <c:formatCode>General</c:formatCode>
                <c:ptCount val="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1-44A0-9818-2E63F59C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"/>
        <c:axId val="2222"/>
      </c:lineChart>
      <c:catAx>
        <c:axId val="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  <c:noMultiLvlLbl val="1"/>
      </c:catAx>
      <c:valAx>
        <c:axId val="2222"/>
        <c:scaling>
          <c:orientation val="minMax"/>
        </c:scaling>
        <c:delete val="0"/>
        <c:axPos val="l"/>
        <c:majorGridlines>
          <c:spPr>
            <a:ln w="635" cap="flat">
              <a:solidFill>
                <a:srgbClr val="D9D9D9">
                  <a:alpha val="99607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round/>
          </a:ln>
        </c:spPr>
        <c:txPr>
          <a:bodyPr rot="0" vert="horz" anchor="ctr" anchorCtr="1"/>
          <a:lstStyle/>
          <a:p>
            <a:pPr>
              <a:defRPr sz="1000" b="0" i="0" u="none" baseline="0">
                <a:solidFill>
                  <a:srgbClr val="333333"/>
                </a:solidFill>
                <a:latin typeface="맑은 고딕"/>
                <a:ea typeface="맑은 고딕"/>
              </a:defRPr>
            </a:pPr>
            <a:endParaRPr lang="ko-KR"/>
          </a:p>
        </c:txPr>
        <c:crossAx val="1111"/>
        <c:crosses val="autoZero"/>
        <c:crossBetween val="between"/>
      </c:valAx>
      <c:spPr>
        <a:noFill/>
        <a:ln>
          <a:noFill/>
          <a:round/>
        </a:ln>
      </c:spPr>
    </c:plotArea>
    <c:legend>
      <c:legendPos val="b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333333"/>
              </a:solidFill>
              <a:latin typeface="맑은 고딕"/>
              <a:ea typeface="맑은 고딕"/>
            </a:defRPr>
          </a:pPr>
          <a:endParaRPr lang="ko-KR"/>
        </a:p>
      </c:txPr>
    </c:legend>
    <c:plotVisOnly val="1"/>
    <c:dispBlanksAs val="zero"/>
    <c:showDLblsOverMax val="1"/>
  </c:chart>
  <c:spPr>
    <a:ln w="3175" cap="flat">
      <a:solidFill>
        <a:srgbClr val="D9D9D9">
          <a:alpha val="99607"/>
        </a:srgbClr>
      </a:solidFill>
      <a:round/>
    </a:ln>
  </c:spPr>
  <c:txPr>
    <a:bodyPr/>
    <a:lstStyle/>
    <a:p>
      <a:pPr>
        <a:defRPr sz="1000" b="0" i="0" u="none" baseline="0">
          <a:solidFill>
            <a:srgbClr val="333333"/>
          </a:solidFill>
          <a:latin typeface="맑은 고딕"/>
          <a:ea typeface="맑은 고딕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161925</xdr:rowOff>
    </xdr:from>
    <xdr:to>
      <xdr:col>12</xdr:col>
      <xdr:colOff>123825</xdr:colOff>
      <xdr:row>15</xdr:row>
      <xdr:rowOff>161925</xdr:rowOff>
    </xdr:to>
    <xdr:graphicFrame macro="">
      <xdr:nvGraphicFramePr>
        <xdr:cNvPr id="4" name="차트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0</xdr:row>
      <xdr:rowOff>190500</xdr:rowOff>
    </xdr:from>
    <xdr:to>
      <xdr:col>18</xdr:col>
      <xdr:colOff>200025</xdr:colOff>
      <xdr:row>15</xdr:row>
      <xdr:rowOff>190500</xdr:rowOff>
    </xdr:to>
    <xdr:graphicFrame macro="">
      <xdr:nvGraphicFramePr>
        <xdr:cNvPr id="5" name="차트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B31" sqref="B31"/>
    </sheetView>
  </sheetViews>
  <sheetFormatPr defaultRowHeight="16.5"/>
  <cols>
    <col min="1" max="1" width="36.625" customWidth="1"/>
    <col min="2" max="2" width="11.625" bestFit="1" customWidth="1"/>
    <col min="4" max="4" width="36.375" customWidth="1"/>
    <col min="9" max="9" width="21.375" style="59" customWidth="1"/>
    <col min="10" max="10" width="5.625" style="59" customWidth="1"/>
    <col min="12" max="12" width="21.375" customWidth="1"/>
    <col min="13" max="13" width="5.625" style="59" customWidth="1"/>
    <col min="14" max="14" width="9" style="59" customWidth="1"/>
    <col min="16" max="16" width="12" customWidth="1"/>
  </cols>
  <sheetData>
    <row r="1" spans="1:22" ht="18" thickBot="1">
      <c r="A1" s="107" t="s">
        <v>202</v>
      </c>
      <c r="B1" s="108">
        <v>1</v>
      </c>
      <c r="D1" s="64" t="s">
        <v>183</v>
      </c>
      <c r="E1" s="65" t="s">
        <v>176</v>
      </c>
      <c r="F1" s="66" t="s">
        <v>177</v>
      </c>
      <c r="G1" s="67" t="s">
        <v>178</v>
      </c>
      <c r="I1" s="64" t="s">
        <v>18</v>
      </c>
      <c r="J1" s="74">
        <f>IF(B1&lt;=10,500,IF(B1&lt;=20,500,IF(B1&lt;=30,750,IF(B1&lt;=40,1000,IF(B1&lt;=50,1250,IF(B1&lt;=60,1500,IF(B1&lt;=80,1750,IF(B1&lt;=100,2000,IF(B1&gt;=101,2500)))))))))</f>
        <v>500</v>
      </c>
      <c r="L1" s="64" t="s">
        <v>179</v>
      </c>
      <c r="M1" s="74">
        <f>IF(B1&lt;=10,250,IF(B1&lt;=20,500,IF(B1&lt;=30,500,IF(B1&lt;=40,750,IF(B1&lt;=40,1000,IF(B1&lt;=60,1250,IF(B1&lt;=80,1500,IF(B1&lt;=100,1750,IF(B1&lt;=101,2000)))))))))</f>
        <v>250</v>
      </c>
    </row>
    <row r="2" spans="1:22">
      <c r="A2" s="59" t="s">
        <v>148</v>
      </c>
      <c r="B2" s="59">
        <f>IF(B1&lt;=20,1,IF(B1&lt;=30,2,IF(B1&lt;=40,3,IF(B1&lt;=50,4,IF(B1&lt;=60,5,IF(B1&lt;=80,6,IF(B1&lt;=100,7,IF(B1&gt;=101,8))))))))</f>
        <v>1</v>
      </c>
      <c r="D2" s="68" t="s">
        <v>203</v>
      </c>
      <c r="E2" s="62">
        <v>15</v>
      </c>
      <c r="F2" s="63">
        <v>30</v>
      </c>
      <c r="G2" s="69">
        <v>45</v>
      </c>
      <c r="I2" s="68" t="s">
        <v>20</v>
      </c>
      <c r="J2" s="75">
        <f>IF(B1&lt;=10,50,IF(B1&lt;=20,50,IF(B1&lt;=30,75,IF(B1&lt;=40,100,IF(B1&lt;=50,125,IF(B1&lt;=60,150,IF(B1&lt;=80,175,IF(B1&lt;=100,200,IF(B1&gt;=101,250)))))))))</f>
        <v>50</v>
      </c>
      <c r="L2" s="68" t="s">
        <v>180</v>
      </c>
      <c r="M2" s="75">
        <f>IF(B1&lt;=10,50,IF(B1&lt;=20,50,IF(B1&lt;=30,50,IF(B1&lt;=40,75,IF(B1&lt;=50,100,IF(B1&lt;=60,125,IF(B1&lt;=80,150,IF(B1&lt;=1000,175,IF(B1&lt;=101,200)))))))))</f>
        <v>50</v>
      </c>
    </row>
    <row r="3" spans="1:22">
      <c r="A3" t="s">
        <v>198</v>
      </c>
      <c r="B3">
        <f>J26+B8</f>
        <v>685</v>
      </c>
      <c r="D3" s="68" t="s">
        <v>204</v>
      </c>
      <c r="E3" s="62">
        <v>5</v>
      </c>
      <c r="F3" s="63">
        <v>10</v>
      </c>
      <c r="G3" s="69">
        <v>15</v>
      </c>
      <c r="I3" s="68" t="s">
        <v>6</v>
      </c>
      <c r="J3" s="75">
        <f>IF(B1&lt;=10,55,IF(B1&lt;=20,70,IF(B1&lt;=30,85,IF(B1&lt;=40,100,IF(B1&lt;=50,100,IF(B1&lt;=60,150,IF(B1&lt;=80,300,IF(B1&lt;=100,400,IF(B1&gt;=101,500)))))))))</f>
        <v>55</v>
      </c>
      <c r="L3" s="68" t="s">
        <v>181</v>
      </c>
      <c r="M3" s="75">
        <f>IF(B1&lt;=10,10,IF(B1&lt;=20,55,IF(B1&lt;=30,70,IF(B1&lt;=40,85,IF(B1&lt;=50,100,IF(B1&lt;=60,100,IF(B1&lt;=80,150,IF(B1&lt;=100,300,IF(B1&lt;=101,400)))))))))</f>
        <v>10</v>
      </c>
      <c r="P3" s="59"/>
      <c r="Q3" s="60"/>
    </row>
    <row r="4" spans="1:22">
      <c r="A4" t="s">
        <v>199</v>
      </c>
      <c r="B4">
        <f>J27+B9</f>
        <v>65</v>
      </c>
      <c r="D4" s="68" t="s">
        <v>205</v>
      </c>
      <c r="E4" s="62">
        <v>1</v>
      </c>
      <c r="F4" s="63">
        <v>2</v>
      </c>
      <c r="G4" s="69">
        <v>3</v>
      </c>
      <c r="I4" s="70" t="s">
        <v>4</v>
      </c>
      <c r="J4" s="76">
        <f>IF(B1&lt;=10,55,IF(B1&lt;=20,70,IF(B1&lt;=30,85,IF(B1&lt;=40,100,IF(B1&lt;=50,100,IF(B1&lt;=60,150,IF(B1&lt;=80,300,IF(B1&lt;=100,400,IF(B1&gt;=101,500)))))))))</f>
        <v>55</v>
      </c>
      <c r="L4" s="80" t="s">
        <v>182</v>
      </c>
      <c r="M4" s="76">
        <f>IF(B1&lt;=10,10,IF(B1&lt;=20,55,IF(B1&lt;=30,70,IF(B1&lt;=40,85,IF(B1&lt;=50,100,IF(B1&lt;=60,100,IF(B1&lt;=80,150,IF(B1&lt;=100,300,IF(B1&lt;=101,400)))))))))</f>
        <v>10</v>
      </c>
      <c r="P4" s="59"/>
      <c r="Q4" s="59"/>
    </row>
    <row r="5" spans="1:22">
      <c r="A5" s="7" t="s">
        <v>219</v>
      </c>
      <c r="B5" s="97">
        <f>ROUND((B6+B7+B12)*(1+B13/100),0)</f>
        <v>205</v>
      </c>
      <c r="D5" s="70" t="s">
        <v>206</v>
      </c>
      <c r="E5" s="71">
        <v>1</v>
      </c>
      <c r="F5" s="72">
        <v>2</v>
      </c>
      <c r="G5" s="73">
        <v>3</v>
      </c>
      <c r="P5" s="59"/>
      <c r="Q5" s="59"/>
    </row>
    <row r="6" spans="1:22">
      <c r="A6" s="5" t="s">
        <v>197</v>
      </c>
      <c r="B6" s="6">
        <f>J28+B10</f>
        <v>101</v>
      </c>
      <c r="D6" s="59"/>
      <c r="E6" s="59"/>
      <c r="I6" s="64" t="s">
        <v>164</v>
      </c>
      <c r="J6" s="74">
        <f>IF(B2&lt;=7,25*(B2-1),IF(B2=8,25*6+500))</f>
        <v>0</v>
      </c>
      <c r="L6" s="84" t="s">
        <v>168</v>
      </c>
      <c r="M6" s="85">
        <f>IF(B2&lt;=7,25,IF(B2=8,500))</f>
        <v>25</v>
      </c>
      <c r="P6" s="59"/>
      <c r="Q6" s="59"/>
    </row>
    <row r="7" spans="1:22">
      <c r="A7" s="5" t="s">
        <v>196</v>
      </c>
      <c r="B7" s="6">
        <f>J29+B11</f>
        <v>101</v>
      </c>
      <c r="D7" s="64" t="s">
        <v>216</v>
      </c>
      <c r="E7" s="74">
        <v>25</v>
      </c>
      <c r="I7" s="68" t="s">
        <v>165</v>
      </c>
      <c r="J7" s="75">
        <f>IF(B2&lt;=4,(B2-1)*5,IF(B2&lt;=7,15+(B2-3)*10,IF(B2&gt;=8,95)))</f>
        <v>0</v>
      </c>
      <c r="L7" s="68" t="s">
        <v>169</v>
      </c>
      <c r="M7" s="75">
        <f>IF(B2&lt;=4,5,IF(B2&lt;=7,10,IF(B2=8,50)))</f>
        <v>5</v>
      </c>
      <c r="S7" s="33"/>
    </row>
    <row r="8" spans="1:22">
      <c r="A8" s="177" t="s">
        <v>326</v>
      </c>
      <c r="B8" s="6">
        <v>500</v>
      </c>
      <c r="D8" s="68" t="s">
        <v>215</v>
      </c>
      <c r="E8" s="75">
        <v>15</v>
      </c>
      <c r="I8" s="68" t="s">
        <v>166</v>
      </c>
      <c r="J8" s="75">
        <f>IF(B2&lt;=4,0,IF(B2&gt;=5,(B2-4)*10))</f>
        <v>0</v>
      </c>
      <c r="L8" s="68" t="s">
        <v>170</v>
      </c>
      <c r="M8" s="75">
        <f>IF(B2&lt;=4,0,IF(B2&lt;=8,10))</f>
        <v>0</v>
      </c>
      <c r="O8" s="33"/>
      <c r="P8" s="33"/>
      <c r="Q8" s="33"/>
      <c r="S8" s="33"/>
      <c r="T8" s="34"/>
    </row>
    <row r="9" spans="1:22">
      <c r="A9" s="177" t="s">
        <v>325</v>
      </c>
      <c r="B9" s="6">
        <v>15</v>
      </c>
      <c r="D9" s="68" t="s">
        <v>217</v>
      </c>
      <c r="E9" s="75">
        <v>2</v>
      </c>
      <c r="H9" s="83"/>
      <c r="I9" s="81" t="s">
        <v>167</v>
      </c>
      <c r="J9" s="82">
        <f>IF(B2&lt;=4,0,IF(B2&gt;=5,(B2-4)*10))</f>
        <v>0</v>
      </c>
      <c r="K9" s="15"/>
      <c r="L9" s="70" t="s">
        <v>171</v>
      </c>
      <c r="M9" s="76">
        <f>IF(B2&lt;=4,0,IF(B2&lt;=8,10))</f>
        <v>0</v>
      </c>
      <c r="O9" s="35"/>
      <c r="P9" s="35"/>
      <c r="Q9" s="35"/>
      <c r="R9" s="36"/>
      <c r="S9" s="35"/>
      <c r="T9" s="47"/>
      <c r="U9" s="31"/>
      <c r="V9" s="31"/>
    </row>
    <row r="10" spans="1:22" ht="17.25" customHeight="1">
      <c r="A10" s="177" t="s">
        <v>323</v>
      </c>
      <c r="B10" s="6">
        <v>100</v>
      </c>
      <c r="D10" s="70" t="s">
        <v>218</v>
      </c>
      <c r="E10" s="76">
        <v>2</v>
      </c>
      <c r="H10" s="43"/>
      <c r="I10" s="15"/>
      <c r="J10" s="15"/>
      <c r="K10" s="15"/>
      <c r="L10" s="15"/>
      <c r="M10" s="15"/>
      <c r="O10" s="43"/>
      <c r="P10" s="43"/>
      <c r="Q10" s="43"/>
      <c r="R10" s="43"/>
      <c r="S10" s="43"/>
      <c r="T10" s="44"/>
      <c r="U10" s="45"/>
      <c r="V10" s="46"/>
    </row>
    <row r="11" spans="1:22" s="15" customFormat="1">
      <c r="A11" s="177" t="s">
        <v>324</v>
      </c>
      <c r="B11" s="6">
        <v>100</v>
      </c>
      <c r="C11" s="38"/>
      <c r="D11" s="59"/>
      <c r="E11" s="59"/>
      <c r="F11"/>
      <c r="H11" s="86"/>
      <c r="I11" s="64" t="s">
        <v>156</v>
      </c>
      <c r="J11" s="74">
        <v>250</v>
      </c>
      <c r="O11" s="41"/>
      <c r="P11" s="41"/>
      <c r="Q11" s="42"/>
      <c r="R11" s="42"/>
      <c r="S11" s="37"/>
      <c r="T11" s="40"/>
      <c r="U11" s="14"/>
      <c r="V11" s="29"/>
    </row>
    <row r="12" spans="1:22" s="15" customFormat="1">
      <c r="A12" s="5" t="s">
        <v>200</v>
      </c>
      <c r="B12" s="6">
        <v>1</v>
      </c>
      <c r="C12" s="53"/>
      <c r="D12" s="64" t="s">
        <v>207</v>
      </c>
      <c r="E12" s="74"/>
      <c r="G12"/>
      <c r="H12" s="87"/>
      <c r="I12" s="68" t="s">
        <v>157</v>
      </c>
      <c r="J12" s="75">
        <v>50</v>
      </c>
      <c r="L12"/>
      <c r="M12" s="59"/>
      <c r="O12" s="49"/>
      <c r="P12" s="49"/>
      <c r="Q12" s="49"/>
      <c r="R12" s="49"/>
      <c r="S12" s="49"/>
      <c r="T12" s="50"/>
      <c r="U12" s="57"/>
      <c r="V12" s="51"/>
    </row>
    <row r="13" spans="1:22" s="15" customFormat="1">
      <c r="A13" s="5" t="s">
        <v>40</v>
      </c>
      <c r="B13" s="6">
        <v>1</v>
      </c>
      <c r="C13" s="54"/>
      <c r="D13" s="68" t="s">
        <v>208</v>
      </c>
      <c r="E13" s="75"/>
      <c r="G13"/>
      <c r="H13" s="88"/>
      <c r="I13" s="68" t="s">
        <v>158</v>
      </c>
      <c r="J13" s="75">
        <v>10</v>
      </c>
      <c r="L13"/>
      <c r="M13" s="59"/>
      <c r="O13" s="39"/>
      <c r="P13" s="39"/>
      <c r="Q13" s="39"/>
      <c r="R13" s="39"/>
      <c r="S13" s="39"/>
      <c r="T13" s="40"/>
      <c r="U13" s="52"/>
      <c r="V13" s="52"/>
    </row>
    <row r="14" spans="1:22" ht="17.25" thickBot="1">
      <c r="D14" s="68" t="s">
        <v>209</v>
      </c>
      <c r="E14" s="75"/>
      <c r="H14" s="89"/>
      <c r="I14" s="70" t="s">
        <v>159</v>
      </c>
      <c r="J14" s="76">
        <v>10</v>
      </c>
      <c r="O14" s="33"/>
      <c r="P14" s="33"/>
      <c r="Q14" s="33"/>
      <c r="R14" s="1"/>
      <c r="S14" s="33"/>
      <c r="T14" s="48"/>
      <c r="U14" s="1"/>
      <c r="V14" s="30"/>
    </row>
    <row r="15" spans="1:22" ht="17.25" thickBot="1">
      <c r="A15" s="169" t="s">
        <v>321</v>
      </c>
      <c r="B15" s="171">
        <v>1</v>
      </c>
      <c r="D15" s="70" t="s">
        <v>214</v>
      </c>
      <c r="E15" s="76"/>
      <c r="H15" s="34"/>
      <c r="O15" s="34"/>
      <c r="P15" s="34"/>
      <c r="Q15" s="34"/>
      <c r="R15" s="31"/>
      <c r="S15" s="34"/>
      <c r="T15" s="48"/>
      <c r="U15" s="56"/>
      <c r="V15" s="30"/>
    </row>
    <row r="16" spans="1:22" ht="17.25" thickBot="1">
      <c r="A16" s="170" t="s">
        <v>322</v>
      </c>
      <c r="B16" s="172">
        <f>IF(B15&lt;=20,1,IF(B15&lt;=30,2,IF(B15&lt;=40,3,IF(B15&lt;=50,4,IF(B15&lt;=60,5,IF(B15&lt;=80,6,IF(B15&lt;=100,7,IF(B15&gt;=101,8))))))))</f>
        <v>1</v>
      </c>
      <c r="H16" s="1"/>
      <c r="I16" s="64" t="s">
        <v>160</v>
      </c>
      <c r="J16" s="74">
        <v>10</v>
      </c>
      <c r="L16" s="90" t="s">
        <v>172</v>
      </c>
      <c r="M16" s="91">
        <f>M1+M6+(B1-(B2*10))*J16</f>
        <v>185</v>
      </c>
      <c r="O16" s="33"/>
      <c r="P16" s="33"/>
      <c r="Q16" s="33"/>
      <c r="R16" s="1"/>
      <c r="S16" s="33"/>
      <c r="T16" s="55"/>
      <c r="U16" s="1"/>
      <c r="V16" s="30"/>
    </row>
    <row r="17" spans="1:22" ht="17.25" thickBot="1">
      <c r="A17" s="10" t="s">
        <v>41</v>
      </c>
      <c r="B17" s="11">
        <v>1</v>
      </c>
      <c r="C17" s="32"/>
      <c r="D17" s="64" t="s">
        <v>188</v>
      </c>
      <c r="E17" s="74">
        <f>E12*E2+E13*F2+E14*G2+E7*E15</f>
        <v>0</v>
      </c>
      <c r="H17" s="36"/>
      <c r="I17" s="68" t="s">
        <v>161</v>
      </c>
      <c r="J17" s="75">
        <v>0</v>
      </c>
      <c r="K17" s="83"/>
      <c r="L17" s="68" t="s">
        <v>173</v>
      </c>
      <c r="M17" s="92">
        <f>M2+M7+(B1-(B2*10))*J17</f>
        <v>55</v>
      </c>
      <c r="N17" s="61"/>
      <c r="O17" s="35"/>
      <c r="P17" s="36"/>
      <c r="Q17" s="35"/>
      <c r="R17" s="36"/>
      <c r="S17" s="35"/>
      <c r="T17" s="35"/>
      <c r="U17" s="36"/>
      <c r="V17" s="35"/>
    </row>
    <row r="18" spans="1:22" ht="17.25" thickBot="1">
      <c r="D18" s="68" t="s">
        <v>189</v>
      </c>
      <c r="E18" s="69">
        <f>E3*E12+F3*E13+G3*E14+E8*E15</f>
        <v>0</v>
      </c>
      <c r="I18" s="68" t="s">
        <v>162</v>
      </c>
      <c r="J18" s="75">
        <v>1</v>
      </c>
      <c r="K18" s="93"/>
      <c r="L18" s="68" t="s">
        <v>174</v>
      </c>
      <c r="M18" s="92">
        <f>M3+J8+(B1-(B2*10))*J18</f>
        <v>1</v>
      </c>
      <c r="O18" s="33"/>
      <c r="S18" s="33"/>
      <c r="T18" s="33"/>
    </row>
    <row r="19" spans="1:22" ht="17.25" thickBot="1">
      <c r="A19" s="9" t="s">
        <v>42</v>
      </c>
      <c r="B19" s="5">
        <v>455</v>
      </c>
      <c r="D19" s="68" t="s">
        <v>190</v>
      </c>
      <c r="E19" s="69">
        <f>E4*E12+F4*E13+G4*E14+E9*E15</f>
        <v>0</v>
      </c>
      <c r="I19" s="81" t="s">
        <v>163</v>
      </c>
      <c r="J19" s="82">
        <v>1</v>
      </c>
      <c r="K19" s="94"/>
      <c r="L19" s="70" t="s">
        <v>175</v>
      </c>
      <c r="M19" s="82">
        <f>M4+J9+(B1-(B2*10))*J19</f>
        <v>1</v>
      </c>
      <c r="S19" s="33"/>
      <c r="T19" s="33"/>
    </row>
    <row r="20" spans="1:22" ht="17.25" thickBot="1">
      <c r="A20" s="10" t="s">
        <v>43</v>
      </c>
      <c r="B20" s="11">
        <v>4</v>
      </c>
      <c r="D20" s="70" t="s">
        <v>191</v>
      </c>
      <c r="E20" s="76">
        <f>E5*E12+F5*E13+G5*E14+E10*E15</f>
        <v>0</v>
      </c>
      <c r="I20" s="58"/>
      <c r="J20" s="96"/>
      <c r="K20" s="50"/>
      <c r="L20" s="95"/>
      <c r="M20" s="61"/>
      <c r="S20" s="33"/>
      <c r="T20" s="33"/>
    </row>
    <row r="21" spans="1:22" ht="17.25" thickBot="1">
      <c r="A21" s="14"/>
      <c r="B21" s="14"/>
      <c r="I21" s="64" t="s">
        <v>184</v>
      </c>
      <c r="J21" s="74">
        <f>M16+E17+E22</f>
        <v>185</v>
      </c>
      <c r="K21" s="39"/>
      <c r="L21" s="39"/>
      <c r="T21" s="33"/>
    </row>
    <row r="22" spans="1:22" ht="17.25" thickBot="1">
      <c r="A22" s="14"/>
      <c r="B22" s="14"/>
      <c r="D22" s="77" t="s">
        <v>210</v>
      </c>
      <c r="E22" s="67"/>
      <c r="I22" s="68" t="s">
        <v>185</v>
      </c>
      <c r="J22" s="75">
        <f>M17+E18+E23</f>
        <v>55</v>
      </c>
      <c r="K22" s="33"/>
      <c r="L22" s="33"/>
      <c r="T22" s="33"/>
    </row>
    <row r="23" spans="1:22" ht="17.25" thickBot="1">
      <c r="A23" s="7" t="s">
        <v>37</v>
      </c>
      <c r="B23" s="8">
        <f>B24+5</f>
        <v>35</v>
      </c>
      <c r="D23" s="78" t="s">
        <v>211</v>
      </c>
      <c r="E23" s="69"/>
      <c r="I23" s="68" t="s">
        <v>186</v>
      </c>
      <c r="J23" s="75">
        <f>M18+E19+E24</f>
        <v>1</v>
      </c>
      <c r="K23" s="31"/>
      <c r="L23" s="34"/>
    </row>
    <row r="24" spans="1:22" ht="17.25" thickBot="1">
      <c r="A24" s="17" t="s">
        <v>44</v>
      </c>
      <c r="B24" s="16">
        <v>30</v>
      </c>
      <c r="D24" s="78" t="s">
        <v>212</v>
      </c>
      <c r="E24" s="69"/>
      <c r="I24" s="70" t="s">
        <v>187</v>
      </c>
      <c r="J24" s="76">
        <f>M19+E20+E25</f>
        <v>1</v>
      </c>
      <c r="K24" s="1"/>
      <c r="L24" s="1"/>
    </row>
    <row r="25" spans="1:22" ht="17.25" thickBot="1">
      <c r="A25" s="7" t="s">
        <v>38</v>
      </c>
      <c r="B25" s="174">
        <f>1.1+B27/100</f>
        <v>1.2000000000000002</v>
      </c>
      <c r="D25" s="79" t="s">
        <v>213</v>
      </c>
      <c r="E25" s="73"/>
      <c r="K25" s="36"/>
      <c r="L25" s="36"/>
    </row>
    <row r="26" spans="1:22" ht="17.25" thickBot="1">
      <c r="A26" s="173" t="s">
        <v>39</v>
      </c>
      <c r="B26" s="176">
        <f>1.3+B27/100</f>
        <v>1.4000000000000001</v>
      </c>
      <c r="H26" s="59"/>
      <c r="I26" s="98" t="s">
        <v>192</v>
      </c>
      <c r="J26" s="99">
        <f>IF(J21&gt;=J1,J1,J21)</f>
        <v>185</v>
      </c>
    </row>
    <row r="27" spans="1:22" ht="17.25" thickBot="1">
      <c r="A27" s="17" t="s">
        <v>201</v>
      </c>
      <c r="B27" s="175">
        <v>10</v>
      </c>
      <c r="H27" s="59"/>
      <c r="I27" s="100" t="s">
        <v>193</v>
      </c>
      <c r="J27" s="101">
        <f>IF(J22&gt;=J2,J2,J22)</f>
        <v>50</v>
      </c>
    </row>
    <row r="28" spans="1:22">
      <c r="A28" s="14"/>
      <c r="B28" s="14"/>
      <c r="H28" s="59"/>
      <c r="I28" s="100" t="s">
        <v>194</v>
      </c>
      <c r="J28" s="101">
        <f>IF(J23&gt;=J3,J3,J23)</f>
        <v>1</v>
      </c>
    </row>
    <row r="29" spans="1:22" ht="17.25" thickBot="1">
      <c r="A29" s="59" t="s">
        <v>327</v>
      </c>
      <c r="B29" t="str">
        <f>IF(B2-B16&gt;=0,"감소량 없음",(1-(B16-B2)*0.1))</f>
        <v>감소량 없음</v>
      </c>
      <c r="H29" s="59"/>
      <c r="I29" s="102" t="s">
        <v>195</v>
      </c>
      <c r="J29" s="103">
        <f>IF(J24&gt;=J4,J4,J24)</f>
        <v>1</v>
      </c>
    </row>
    <row r="30" spans="1:22" ht="17.25" thickBot="1">
      <c r="H30" s="59"/>
    </row>
    <row r="31" spans="1:22" ht="17.25" thickBot="1">
      <c r="A31" s="13" t="s">
        <v>34</v>
      </c>
      <c r="B31" s="12">
        <f>ROUND(IF(B5-B17&gt;0,IF(B29="감소량 없음",B5*B19*B20,B29*B5*B19*B20),"무효"),0)</f>
        <v>373100</v>
      </c>
      <c r="H31" s="59"/>
    </row>
    <row r="32" spans="1:22" ht="17.25" thickBot="1">
      <c r="A32" s="18" t="s">
        <v>35</v>
      </c>
      <c r="B32" s="19">
        <f>IF(B31="무효","무효",B31*B25)</f>
        <v>447720.00000000006</v>
      </c>
      <c r="H32" s="59"/>
    </row>
    <row r="33" spans="1:8" ht="17.25" thickBot="1">
      <c r="A33" s="20" t="s">
        <v>36</v>
      </c>
      <c r="B33" s="21">
        <f>IF(B31="무효","무효",B31*B26)</f>
        <v>522340.00000000006</v>
      </c>
      <c r="H33" s="59"/>
    </row>
    <row r="34" spans="1:8">
      <c r="H34" s="59"/>
    </row>
    <row r="35" spans="1:8">
      <c r="H35" s="59"/>
    </row>
    <row r="36" spans="1:8">
      <c r="H36" s="59"/>
    </row>
    <row r="37" spans="1:8">
      <c r="H37" s="59"/>
    </row>
    <row r="39" spans="1:8">
      <c r="H39" s="59"/>
    </row>
    <row r="40" spans="1:8">
      <c r="H40" s="59"/>
    </row>
    <row r="41" spans="1:8">
      <c r="H41" s="59"/>
    </row>
    <row r="42" spans="1:8">
      <c r="H42" s="59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5C2F-89FB-45A2-A796-34E695BCBEB8}">
  <dimension ref="A1:G12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13" bestFit="1" customWidth="1"/>
    <col min="3" max="3" width="11.625" bestFit="1" customWidth="1"/>
    <col min="4" max="5" width="7.75" bestFit="1" customWidth="1"/>
    <col min="6" max="6" width="9.5" bestFit="1" customWidth="1"/>
    <col min="7" max="7" width="21.625" bestFit="1" customWidth="1"/>
  </cols>
  <sheetData>
    <row r="1" spans="1:7">
      <c r="A1" s="59" t="s">
        <v>263</v>
      </c>
      <c r="B1" s="59" t="s">
        <v>264</v>
      </c>
      <c r="C1" s="59" t="s">
        <v>260</v>
      </c>
      <c r="D1" s="59" t="s">
        <v>261</v>
      </c>
      <c r="E1" s="59" t="s">
        <v>262</v>
      </c>
      <c r="F1" s="59" t="s">
        <v>265</v>
      </c>
      <c r="G1" s="59" t="s">
        <v>287</v>
      </c>
    </row>
    <row r="2" spans="1:7">
      <c r="A2" s="59" t="s">
        <v>266</v>
      </c>
      <c r="B2" s="59" t="s">
        <v>278</v>
      </c>
      <c r="C2" s="59" t="s">
        <v>275</v>
      </c>
      <c r="D2">
        <v>1</v>
      </c>
      <c r="E2">
        <v>0</v>
      </c>
      <c r="F2">
        <v>101</v>
      </c>
    </row>
    <row r="3" spans="1:7">
      <c r="A3" s="59" t="s">
        <v>267</v>
      </c>
      <c r="B3" s="59" t="s">
        <v>279</v>
      </c>
      <c r="C3" s="59" t="s">
        <v>276</v>
      </c>
      <c r="D3">
        <v>1</v>
      </c>
      <c r="E3">
        <v>0</v>
      </c>
      <c r="F3">
        <v>8</v>
      </c>
    </row>
    <row r="4" spans="1:7">
      <c r="A4" s="59" t="s">
        <v>268</v>
      </c>
      <c r="B4" s="59" t="s">
        <v>280</v>
      </c>
      <c r="C4" s="59" t="s">
        <v>275</v>
      </c>
      <c r="D4">
        <v>250</v>
      </c>
      <c r="E4">
        <v>0</v>
      </c>
      <c r="F4">
        <v>9999</v>
      </c>
    </row>
    <row r="5" spans="1:7">
      <c r="A5" s="59" t="s">
        <v>269</v>
      </c>
      <c r="B5" s="59" t="s">
        <v>281</v>
      </c>
      <c r="C5" s="59" t="s">
        <v>275</v>
      </c>
      <c r="D5">
        <v>25</v>
      </c>
      <c r="E5">
        <v>0</v>
      </c>
      <c r="F5">
        <v>9999</v>
      </c>
    </row>
    <row r="6" spans="1:7">
      <c r="A6" s="59" t="s">
        <v>270</v>
      </c>
      <c r="B6" s="59" t="s">
        <v>282</v>
      </c>
      <c r="C6" s="59" t="s">
        <v>275</v>
      </c>
      <c r="D6">
        <v>10</v>
      </c>
      <c r="E6">
        <v>0</v>
      </c>
      <c r="F6">
        <v>9999</v>
      </c>
    </row>
    <row r="7" spans="1:7">
      <c r="A7" s="59" t="s">
        <v>271</v>
      </c>
      <c r="B7" s="59" t="s">
        <v>283</v>
      </c>
      <c r="C7" s="59" t="s">
        <v>275</v>
      </c>
      <c r="D7">
        <v>10</v>
      </c>
      <c r="E7">
        <v>0</v>
      </c>
      <c r="F7">
        <v>9999</v>
      </c>
    </row>
    <row r="8" spans="1:7">
      <c r="A8" s="59" t="s">
        <v>272</v>
      </c>
      <c r="B8" s="59" t="s">
        <v>284</v>
      </c>
      <c r="C8" s="59" t="s">
        <v>277</v>
      </c>
      <c r="D8">
        <v>20</v>
      </c>
      <c r="E8">
        <v>0</v>
      </c>
      <c r="F8">
        <v>99999999</v>
      </c>
    </row>
    <row r="9" spans="1:7">
      <c r="A9" s="59" t="s">
        <v>273</v>
      </c>
      <c r="B9" s="59" t="s">
        <v>285</v>
      </c>
      <c r="C9" s="59" t="s">
        <v>275</v>
      </c>
      <c r="D9">
        <v>10</v>
      </c>
      <c r="E9">
        <v>0</v>
      </c>
      <c r="F9">
        <v>9999</v>
      </c>
    </row>
    <row r="10" spans="1:7">
      <c r="A10" s="59" t="s">
        <v>274</v>
      </c>
      <c r="B10" s="59" t="s">
        <v>286</v>
      </c>
      <c r="C10" s="59" t="s">
        <v>275</v>
      </c>
      <c r="D10">
        <v>5</v>
      </c>
      <c r="E10">
        <v>0</v>
      </c>
      <c r="F10">
        <v>9999</v>
      </c>
      <c r="G10" s="59" t="s">
        <v>293</v>
      </c>
    </row>
    <row r="11" spans="1:7">
      <c r="A11" s="59" t="s">
        <v>288</v>
      </c>
      <c r="B11" s="59" t="s">
        <v>290</v>
      </c>
      <c r="C11" s="59" t="s">
        <v>275</v>
      </c>
      <c r="D11">
        <v>110</v>
      </c>
      <c r="E11">
        <v>0</v>
      </c>
      <c r="F11">
        <v>9999</v>
      </c>
    </row>
    <row r="12" spans="1:7">
      <c r="A12" s="59" t="s">
        <v>289</v>
      </c>
      <c r="B12" s="59" t="s">
        <v>291</v>
      </c>
      <c r="C12" s="59" t="s">
        <v>275</v>
      </c>
      <c r="D12">
        <v>130</v>
      </c>
      <c r="E12">
        <v>0</v>
      </c>
      <c r="F12">
        <v>9999</v>
      </c>
      <c r="G12" s="59" t="s">
        <v>292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A80B-DD00-4028-8533-8C828CA4780F}">
  <dimension ref="A1:S13"/>
  <sheetViews>
    <sheetView workbookViewId="0">
      <selection activeCell="C14" sqref="C14"/>
    </sheetView>
  </sheetViews>
  <sheetFormatPr defaultRowHeight="16.5"/>
  <cols>
    <col min="3" max="3" width="8.5" bestFit="1" customWidth="1"/>
    <col min="4" max="4" width="8.75" bestFit="1" customWidth="1"/>
    <col min="5" max="5" width="11.25" bestFit="1" customWidth="1"/>
    <col min="6" max="6" width="10.125" bestFit="1" customWidth="1"/>
    <col min="7" max="17" width="11.25" bestFit="1" customWidth="1"/>
    <col min="18" max="18" width="8.75" bestFit="1" customWidth="1"/>
    <col min="19" max="19" width="75.75" bestFit="1" customWidth="1"/>
  </cols>
  <sheetData>
    <row r="1" spans="1:19">
      <c r="A1" t="s">
        <v>225</v>
      </c>
      <c r="B1" t="s">
        <v>226</v>
      </c>
      <c r="S1" s="3" t="s">
        <v>227</v>
      </c>
    </row>
    <row r="2" spans="1:19">
      <c r="A2" s="111" t="s">
        <v>0</v>
      </c>
      <c r="B2" s="112" t="s">
        <v>1</v>
      </c>
      <c r="C2" s="113">
        <v>1</v>
      </c>
      <c r="D2" s="113"/>
      <c r="E2" s="113"/>
      <c r="F2" s="114">
        <v>2</v>
      </c>
      <c r="G2" s="114"/>
      <c r="H2" s="115">
        <v>3</v>
      </c>
      <c r="I2" s="115"/>
      <c r="J2" s="116">
        <v>4</v>
      </c>
      <c r="K2" s="116"/>
      <c r="L2" s="117">
        <v>5</v>
      </c>
      <c r="M2" s="117"/>
      <c r="N2" s="118">
        <v>6</v>
      </c>
      <c r="O2" s="118"/>
      <c r="P2" s="119">
        <v>7</v>
      </c>
      <c r="Q2" s="119"/>
      <c r="R2" s="120">
        <v>8</v>
      </c>
      <c r="S2" s="3" t="s">
        <v>228</v>
      </c>
    </row>
    <row r="3" spans="1:19">
      <c r="A3" s="111" t="s">
        <v>2</v>
      </c>
      <c r="B3" s="112" t="s">
        <v>3</v>
      </c>
      <c r="C3" s="27">
        <v>1</v>
      </c>
      <c r="D3" s="27">
        <v>2</v>
      </c>
      <c r="E3" s="27" t="s">
        <v>149</v>
      </c>
      <c r="F3" s="27">
        <v>21</v>
      </c>
      <c r="G3" s="27" t="s">
        <v>150</v>
      </c>
      <c r="H3" s="27">
        <v>31</v>
      </c>
      <c r="I3" s="27" t="s">
        <v>151</v>
      </c>
      <c r="J3" s="27">
        <v>41</v>
      </c>
      <c r="K3" s="27" t="s">
        <v>152</v>
      </c>
      <c r="L3" s="27">
        <v>51</v>
      </c>
      <c r="M3" s="27" t="s">
        <v>153</v>
      </c>
      <c r="N3" s="27">
        <v>61</v>
      </c>
      <c r="O3" s="27" t="s">
        <v>154</v>
      </c>
      <c r="P3" s="27">
        <v>81</v>
      </c>
      <c r="Q3" s="27" t="s">
        <v>155</v>
      </c>
      <c r="R3" s="28">
        <v>101</v>
      </c>
      <c r="S3" s="3" t="s">
        <v>229</v>
      </c>
    </row>
    <row r="4" spans="1:19">
      <c r="A4" s="111" t="s">
        <v>220</v>
      </c>
      <c r="B4" s="112" t="s">
        <v>222</v>
      </c>
      <c r="C4" s="121" t="s">
        <v>61</v>
      </c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3"/>
      <c r="S4" s="3"/>
    </row>
    <row r="5" spans="1:19">
      <c r="A5" s="124" t="s">
        <v>221</v>
      </c>
      <c r="B5" s="125" t="s">
        <v>230</v>
      </c>
      <c r="C5" s="126" t="s">
        <v>231</v>
      </c>
      <c r="D5" s="126" t="s">
        <v>232</v>
      </c>
      <c r="E5" s="126" t="s">
        <v>233</v>
      </c>
      <c r="F5" s="126" t="s">
        <v>234</v>
      </c>
      <c r="G5" s="126" t="s">
        <v>233</v>
      </c>
      <c r="H5" s="126" t="s">
        <v>233</v>
      </c>
      <c r="I5" s="126" t="s">
        <v>233</v>
      </c>
      <c r="J5" s="126" t="s">
        <v>233</v>
      </c>
      <c r="K5" s="126" t="s">
        <v>233</v>
      </c>
      <c r="L5" s="126" t="s">
        <v>233</v>
      </c>
      <c r="M5" s="126" t="s">
        <v>233</v>
      </c>
      <c r="N5" s="126" t="s">
        <v>233</v>
      </c>
      <c r="O5" s="126" t="s">
        <v>233</v>
      </c>
      <c r="P5" s="126" t="s">
        <v>233</v>
      </c>
      <c r="Q5" s="126" t="s">
        <v>233</v>
      </c>
      <c r="R5" s="125" t="s">
        <v>232</v>
      </c>
      <c r="S5" s="3" t="s">
        <v>235</v>
      </c>
    </row>
    <row r="6" spans="1:19">
      <c r="A6" s="111" t="s">
        <v>18</v>
      </c>
      <c r="B6" s="112" t="s">
        <v>19</v>
      </c>
      <c r="C6" s="127">
        <v>500</v>
      </c>
      <c r="D6" s="127"/>
      <c r="E6" s="127"/>
      <c r="F6" s="127">
        <v>750</v>
      </c>
      <c r="G6" s="127"/>
      <c r="H6" s="127">
        <v>1000</v>
      </c>
      <c r="I6" s="127"/>
      <c r="J6" s="127">
        <v>1250</v>
      </c>
      <c r="K6" s="127"/>
      <c r="L6" s="127">
        <v>1500</v>
      </c>
      <c r="M6" s="127"/>
      <c r="N6" s="127">
        <v>1750</v>
      </c>
      <c r="O6" s="127"/>
      <c r="P6" s="127">
        <v>2000</v>
      </c>
      <c r="Q6" s="127"/>
      <c r="R6" s="28">
        <v>2500</v>
      </c>
      <c r="S6" s="3" t="s">
        <v>236</v>
      </c>
    </row>
    <row r="7" spans="1:19">
      <c r="A7" s="111" t="s">
        <v>237</v>
      </c>
      <c r="B7" s="112" t="s">
        <v>238</v>
      </c>
      <c r="C7" s="122" t="s">
        <v>239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3"/>
      <c r="S7" s="3"/>
    </row>
    <row r="8" spans="1:19">
      <c r="A8" s="111" t="s">
        <v>20</v>
      </c>
      <c r="B8" s="112" t="s">
        <v>21</v>
      </c>
      <c r="C8" s="128">
        <v>50</v>
      </c>
      <c r="D8" s="128"/>
      <c r="E8" s="128"/>
      <c r="F8" s="127">
        <v>75</v>
      </c>
      <c r="G8" s="127"/>
      <c r="H8" s="127">
        <v>100</v>
      </c>
      <c r="I8" s="127"/>
      <c r="J8" s="127">
        <v>125</v>
      </c>
      <c r="K8" s="127"/>
      <c r="L8" s="127">
        <v>150</v>
      </c>
      <c r="M8" s="127"/>
      <c r="N8" s="127">
        <v>175</v>
      </c>
      <c r="O8" s="127"/>
      <c r="P8" s="127">
        <v>200</v>
      </c>
      <c r="Q8" s="127"/>
      <c r="R8" s="28">
        <v>250</v>
      </c>
      <c r="S8" s="3" t="s">
        <v>240</v>
      </c>
    </row>
    <row r="9" spans="1:19">
      <c r="A9" s="129" t="s">
        <v>241</v>
      </c>
      <c r="B9" s="130" t="s">
        <v>242</v>
      </c>
      <c r="C9" s="131" t="s">
        <v>61</v>
      </c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2"/>
      <c r="S9" s="3"/>
    </row>
    <row r="10" spans="1:19">
      <c r="A10" s="111" t="s">
        <v>6</v>
      </c>
      <c r="B10" s="112" t="s">
        <v>7</v>
      </c>
      <c r="C10" s="128">
        <v>55</v>
      </c>
      <c r="D10" s="128"/>
      <c r="E10" s="128"/>
      <c r="F10" s="127">
        <v>70</v>
      </c>
      <c r="G10" s="127"/>
      <c r="H10" s="127">
        <v>85</v>
      </c>
      <c r="I10" s="127"/>
      <c r="J10" s="127">
        <v>100</v>
      </c>
      <c r="K10" s="127"/>
      <c r="L10" s="127">
        <v>200</v>
      </c>
      <c r="M10" s="127"/>
      <c r="N10" s="127">
        <v>300</v>
      </c>
      <c r="O10" s="127"/>
      <c r="P10" s="127">
        <v>400</v>
      </c>
      <c r="Q10" s="127"/>
      <c r="R10" s="28">
        <v>500</v>
      </c>
      <c r="S10" s="3" t="s">
        <v>243</v>
      </c>
    </row>
    <row r="11" spans="1:19">
      <c r="A11" s="129" t="s">
        <v>247</v>
      </c>
      <c r="B11" s="130" t="s">
        <v>248</v>
      </c>
      <c r="C11" s="137" t="s">
        <v>246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  <c r="S11" s="3"/>
    </row>
    <row r="12" spans="1:19">
      <c r="A12" s="133" t="s">
        <v>4</v>
      </c>
      <c r="B12" s="134" t="s">
        <v>5</v>
      </c>
      <c r="C12" s="128">
        <v>55</v>
      </c>
      <c r="D12" s="128"/>
      <c r="E12" s="128"/>
      <c r="F12" s="127">
        <v>70</v>
      </c>
      <c r="G12" s="127"/>
      <c r="H12" s="127">
        <v>85</v>
      </c>
      <c r="I12" s="127"/>
      <c r="J12" s="127">
        <v>100</v>
      </c>
      <c r="K12" s="127"/>
      <c r="L12" s="127">
        <v>200</v>
      </c>
      <c r="M12" s="127"/>
      <c r="N12" s="127">
        <v>300</v>
      </c>
      <c r="O12" s="127"/>
      <c r="P12" s="127">
        <v>400</v>
      </c>
      <c r="Q12" s="127"/>
      <c r="R12" s="28">
        <v>500</v>
      </c>
      <c r="S12" s="3" t="s">
        <v>243</v>
      </c>
    </row>
    <row r="13" spans="1:19">
      <c r="A13" s="111" t="s">
        <v>244</v>
      </c>
      <c r="B13" s="112" t="s">
        <v>245</v>
      </c>
      <c r="C13" s="135" t="s">
        <v>246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6"/>
      <c r="S13" s="3"/>
    </row>
  </sheetData>
  <mergeCells count="40">
    <mergeCell ref="C11:R11"/>
    <mergeCell ref="C13:R13"/>
    <mergeCell ref="C10:E10"/>
    <mergeCell ref="F10:G10"/>
    <mergeCell ref="H10:I10"/>
    <mergeCell ref="J10:K10"/>
    <mergeCell ref="L10:M10"/>
    <mergeCell ref="N10:O10"/>
    <mergeCell ref="P10:Q10"/>
    <mergeCell ref="C9:R9"/>
    <mergeCell ref="C12:E12"/>
    <mergeCell ref="F12:G12"/>
    <mergeCell ref="H12:I12"/>
    <mergeCell ref="J12:K12"/>
    <mergeCell ref="L12:M12"/>
    <mergeCell ref="N12:O12"/>
    <mergeCell ref="P12:Q12"/>
    <mergeCell ref="C7:R7"/>
    <mergeCell ref="C8:E8"/>
    <mergeCell ref="F8:G8"/>
    <mergeCell ref="H8:I8"/>
    <mergeCell ref="J8:K8"/>
    <mergeCell ref="L8:M8"/>
    <mergeCell ref="N8:O8"/>
    <mergeCell ref="P8:Q8"/>
    <mergeCell ref="P2:Q2"/>
    <mergeCell ref="C4:R4"/>
    <mergeCell ref="C6:E6"/>
    <mergeCell ref="F6:G6"/>
    <mergeCell ref="H6:I6"/>
    <mergeCell ref="J6:K6"/>
    <mergeCell ref="L6:M6"/>
    <mergeCell ref="N6:O6"/>
    <mergeCell ref="P6:Q6"/>
    <mergeCell ref="C2:E2"/>
    <mergeCell ref="F2:G2"/>
    <mergeCell ref="H2:I2"/>
    <mergeCell ref="J2:K2"/>
    <mergeCell ref="L2:M2"/>
    <mergeCell ref="N2:O2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15E0-79D0-4E10-8C34-E7696647BB29}">
  <dimension ref="A1:J5"/>
  <sheetViews>
    <sheetView workbookViewId="0">
      <selection activeCell="K13" sqref="K13"/>
    </sheetView>
  </sheetViews>
  <sheetFormatPr defaultRowHeight="16.5"/>
  <cols>
    <col min="1" max="1" width="16.5" bestFit="1" customWidth="1"/>
    <col min="2" max="2" width="13.375" bestFit="1" customWidth="1"/>
    <col min="3" max="3" width="5.625" bestFit="1" customWidth="1"/>
    <col min="4" max="10" width="5.375" bestFit="1" customWidth="1"/>
  </cols>
  <sheetData>
    <row r="1" spans="1:10" ht="17.25" thickBot="1">
      <c r="A1" s="139" t="s">
        <v>249</v>
      </c>
      <c r="B1" s="140" t="s">
        <v>250</v>
      </c>
      <c r="C1" s="141"/>
      <c r="D1" s="141" t="s">
        <v>251</v>
      </c>
      <c r="E1" s="141" t="s">
        <v>252</v>
      </c>
      <c r="F1" s="141" t="s">
        <v>253</v>
      </c>
      <c r="G1" s="141" t="s">
        <v>254</v>
      </c>
      <c r="H1" s="141" t="s">
        <v>255</v>
      </c>
      <c r="I1" s="141" t="s">
        <v>256</v>
      </c>
      <c r="J1" s="142" t="s">
        <v>257</v>
      </c>
    </row>
    <row r="2" spans="1:10" ht="17.25" thickTop="1">
      <c r="A2" s="143" t="s">
        <v>258</v>
      </c>
      <c r="B2" s="144" t="s">
        <v>259</v>
      </c>
      <c r="C2" s="145" t="s">
        <v>32</v>
      </c>
      <c r="D2" s="149">
        <v>25</v>
      </c>
      <c r="E2" s="149">
        <v>25</v>
      </c>
      <c r="F2" s="149">
        <v>25</v>
      </c>
      <c r="G2" s="149">
        <v>25</v>
      </c>
      <c r="H2" s="149">
        <v>25</v>
      </c>
      <c r="I2" s="149">
        <v>25</v>
      </c>
      <c r="J2" s="150">
        <v>500</v>
      </c>
    </row>
    <row r="3" spans="1:10">
      <c r="A3" s="143"/>
      <c r="B3" s="144"/>
      <c r="C3" s="145" t="s">
        <v>224</v>
      </c>
      <c r="D3" s="145">
        <v>5</v>
      </c>
      <c r="E3" s="145">
        <v>5</v>
      </c>
      <c r="F3" s="145">
        <v>5</v>
      </c>
      <c r="G3" s="145">
        <v>10</v>
      </c>
      <c r="H3" s="145">
        <v>10</v>
      </c>
      <c r="I3" s="145">
        <v>10</v>
      </c>
      <c r="J3" s="146">
        <v>50</v>
      </c>
    </row>
    <row r="4" spans="1:10">
      <c r="A4" s="143"/>
      <c r="B4" s="144"/>
      <c r="C4" s="145" t="s">
        <v>28</v>
      </c>
      <c r="D4" s="145">
        <v>0</v>
      </c>
      <c r="E4" s="145">
        <v>0</v>
      </c>
      <c r="F4" s="145">
        <v>0</v>
      </c>
      <c r="G4" s="145">
        <v>10</v>
      </c>
      <c r="H4" s="145">
        <v>10</v>
      </c>
      <c r="I4" s="145">
        <v>10</v>
      </c>
      <c r="J4" s="146">
        <v>10</v>
      </c>
    </row>
    <row r="5" spans="1:10">
      <c r="A5" s="147"/>
      <c r="B5" s="137"/>
      <c r="C5" s="148" t="s">
        <v>30</v>
      </c>
      <c r="D5" s="148">
        <v>0</v>
      </c>
      <c r="E5" s="148">
        <v>0</v>
      </c>
      <c r="F5" s="148">
        <v>0</v>
      </c>
      <c r="G5" s="148">
        <v>10</v>
      </c>
      <c r="H5" s="148">
        <v>10</v>
      </c>
      <c r="I5" s="148">
        <v>10</v>
      </c>
      <c r="J5" s="130">
        <v>10</v>
      </c>
    </row>
  </sheetData>
  <mergeCells count="2">
    <mergeCell ref="A2:A5"/>
    <mergeCell ref="B2:B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8F22-5405-4628-A6EA-5315FEE54BFE}">
  <dimension ref="A1:L103"/>
  <sheetViews>
    <sheetView workbookViewId="0">
      <selection activeCell="M23" sqref="M23"/>
    </sheetView>
  </sheetViews>
  <sheetFormatPr defaultRowHeight="16.5"/>
  <sheetData>
    <row r="1" spans="1:12">
      <c r="A1" t="s">
        <v>0</v>
      </c>
      <c r="B1" t="s">
        <v>2</v>
      </c>
      <c r="C1" t="s">
        <v>220</v>
      </c>
      <c r="D1" s="109" t="s">
        <v>221</v>
      </c>
      <c r="E1" t="s">
        <v>18</v>
      </c>
      <c r="F1" t="s">
        <v>33</v>
      </c>
      <c r="G1" t="s">
        <v>20</v>
      </c>
      <c r="H1" t="s">
        <v>99</v>
      </c>
      <c r="I1" s="2" t="s">
        <v>4</v>
      </c>
      <c r="J1" t="s">
        <v>27</v>
      </c>
      <c r="K1" t="s">
        <v>6</v>
      </c>
      <c r="L1" t="s">
        <v>29</v>
      </c>
    </row>
    <row r="2" spans="1:12">
      <c r="A2" t="s">
        <v>1</v>
      </c>
      <c r="B2" t="s">
        <v>3</v>
      </c>
      <c r="C2" t="s">
        <v>222</v>
      </c>
      <c r="D2" s="109" t="s">
        <v>223</v>
      </c>
      <c r="E2" t="s">
        <v>19</v>
      </c>
      <c r="F2" t="s">
        <v>32</v>
      </c>
      <c r="G2" t="s">
        <v>21</v>
      </c>
      <c r="H2" t="s">
        <v>224</v>
      </c>
      <c r="I2" s="2" t="s">
        <v>5</v>
      </c>
      <c r="J2" t="s">
        <v>28</v>
      </c>
      <c r="K2" t="s">
        <v>7</v>
      </c>
      <c r="L2" t="s">
        <v>30</v>
      </c>
    </row>
    <row r="3" spans="1:12">
      <c r="A3">
        <v>1</v>
      </c>
      <c r="B3">
        <v>1</v>
      </c>
      <c r="C3">
        <v>2</v>
      </c>
      <c r="D3" s="109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</row>
    <row r="4" spans="1:12">
      <c r="A4">
        <v>1</v>
      </c>
      <c r="B4">
        <v>2</v>
      </c>
      <c r="C4">
        <v>3</v>
      </c>
      <c r="D4" s="109">
        <f>D3*3</f>
        <v>225</v>
      </c>
      <c r="E4">
        <v>500</v>
      </c>
      <c r="F4">
        <f t="shared" ref="F4:F22" si="0">F3+10</f>
        <v>260</v>
      </c>
      <c r="G4">
        <v>50</v>
      </c>
      <c r="H4">
        <f t="shared" ref="H4:H22" si="1">H3</f>
        <v>50</v>
      </c>
      <c r="I4" s="2">
        <v>55</v>
      </c>
      <c r="J4">
        <f t="shared" ref="J4:J52" si="2">J3+1</f>
        <v>11</v>
      </c>
      <c r="K4" s="2">
        <v>55</v>
      </c>
      <c r="L4">
        <f t="shared" ref="L4:L52" si="3">L3+1</f>
        <v>11</v>
      </c>
    </row>
    <row r="5" spans="1:12">
      <c r="A5">
        <v>1</v>
      </c>
      <c r="B5">
        <v>3</v>
      </c>
      <c r="C5">
        <v>4</v>
      </c>
      <c r="D5" s="109">
        <f t="shared" ref="D5:D42" si="4">D4*1.05</f>
        <v>236.25</v>
      </c>
      <c r="E5">
        <v>500</v>
      </c>
      <c r="F5">
        <f t="shared" si="0"/>
        <v>270</v>
      </c>
      <c r="G5">
        <v>50</v>
      </c>
      <c r="H5">
        <f t="shared" si="1"/>
        <v>50</v>
      </c>
      <c r="I5" s="2">
        <v>55</v>
      </c>
      <c r="J5">
        <f t="shared" si="2"/>
        <v>12</v>
      </c>
      <c r="K5" s="2">
        <v>55</v>
      </c>
      <c r="L5">
        <f t="shared" si="3"/>
        <v>12</v>
      </c>
    </row>
    <row r="6" spans="1:12">
      <c r="A6">
        <v>1</v>
      </c>
      <c r="B6">
        <v>4</v>
      </c>
      <c r="C6">
        <v>5</v>
      </c>
      <c r="D6" s="109">
        <f t="shared" si="4"/>
        <v>248.0625</v>
      </c>
      <c r="E6">
        <v>500</v>
      </c>
      <c r="F6">
        <f t="shared" si="0"/>
        <v>280</v>
      </c>
      <c r="G6">
        <v>50</v>
      </c>
      <c r="H6">
        <f t="shared" si="1"/>
        <v>50</v>
      </c>
      <c r="I6" s="2">
        <v>55</v>
      </c>
      <c r="J6">
        <f t="shared" si="2"/>
        <v>13</v>
      </c>
      <c r="K6" s="2">
        <v>55</v>
      </c>
      <c r="L6">
        <f t="shared" si="3"/>
        <v>13</v>
      </c>
    </row>
    <row r="7" spans="1:12">
      <c r="A7">
        <v>1</v>
      </c>
      <c r="B7">
        <v>5</v>
      </c>
      <c r="C7">
        <v>6</v>
      </c>
      <c r="D7" s="109">
        <f t="shared" si="4"/>
        <v>260.46562499999999</v>
      </c>
      <c r="E7">
        <v>500</v>
      </c>
      <c r="F7">
        <f t="shared" si="0"/>
        <v>290</v>
      </c>
      <c r="G7">
        <v>50</v>
      </c>
      <c r="H7">
        <f t="shared" si="1"/>
        <v>50</v>
      </c>
      <c r="I7" s="2">
        <v>55</v>
      </c>
      <c r="J7">
        <f t="shared" si="2"/>
        <v>14</v>
      </c>
      <c r="K7" s="2">
        <v>55</v>
      </c>
      <c r="L7">
        <f t="shared" si="3"/>
        <v>14</v>
      </c>
    </row>
    <row r="8" spans="1:12">
      <c r="A8">
        <v>1</v>
      </c>
      <c r="B8">
        <v>6</v>
      </c>
      <c r="C8">
        <v>7</v>
      </c>
      <c r="D8" s="109">
        <f t="shared" si="4"/>
        <v>273.48890625000001</v>
      </c>
      <c r="E8">
        <v>500</v>
      </c>
      <c r="F8">
        <f t="shared" si="0"/>
        <v>300</v>
      </c>
      <c r="G8">
        <v>50</v>
      </c>
      <c r="H8">
        <f t="shared" si="1"/>
        <v>50</v>
      </c>
      <c r="I8" s="2">
        <v>55</v>
      </c>
      <c r="J8">
        <f t="shared" si="2"/>
        <v>15</v>
      </c>
      <c r="K8" s="2">
        <v>55</v>
      </c>
      <c r="L8">
        <f t="shared" si="3"/>
        <v>15</v>
      </c>
    </row>
    <row r="9" spans="1:12">
      <c r="A9">
        <v>1</v>
      </c>
      <c r="B9">
        <v>7</v>
      </c>
      <c r="C9">
        <v>8</v>
      </c>
      <c r="D9" s="109">
        <f t="shared" si="4"/>
        <v>287.16335156250005</v>
      </c>
      <c r="E9">
        <v>500</v>
      </c>
      <c r="F9">
        <f t="shared" si="0"/>
        <v>310</v>
      </c>
      <c r="G9">
        <v>50</v>
      </c>
      <c r="H9">
        <f t="shared" si="1"/>
        <v>50</v>
      </c>
      <c r="I9" s="2">
        <v>55</v>
      </c>
      <c r="J9">
        <f t="shared" si="2"/>
        <v>16</v>
      </c>
      <c r="K9" s="2">
        <v>55</v>
      </c>
      <c r="L9">
        <f t="shared" si="3"/>
        <v>16</v>
      </c>
    </row>
    <row r="10" spans="1:12">
      <c r="A10">
        <v>1</v>
      </c>
      <c r="B10">
        <v>8</v>
      </c>
      <c r="C10">
        <v>9</v>
      </c>
      <c r="D10" s="109">
        <f t="shared" si="4"/>
        <v>301.52151914062506</v>
      </c>
      <c r="E10">
        <v>500</v>
      </c>
      <c r="F10">
        <f t="shared" si="0"/>
        <v>320</v>
      </c>
      <c r="G10">
        <v>50</v>
      </c>
      <c r="H10">
        <f t="shared" si="1"/>
        <v>50</v>
      </c>
      <c r="I10" s="2">
        <v>55</v>
      </c>
      <c r="J10">
        <f t="shared" si="2"/>
        <v>17</v>
      </c>
      <c r="K10" s="2">
        <v>55</v>
      </c>
      <c r="L10">
        <f t="shared" si="3"/>
        <v>17</v>
      </c>
    </row>
    <row r="11" spans="1:12">
      <c r="A11">
        <v>1</v>
      </c>
      <c r="B11">
        <v>9</v>
      </c>
      <c r="C11">
        <v>10</v>
      </c>
      <c r="D11" s="109">
        <f t="shared" si="4"/>
        <v>316.59759509765632</v>
      </c>
      <c r="E11">
        <v>500</v>
      </c>
      <c r="F11">
        <f t="shared" si="0"/>
        <v>330</v>
      </c>
      <c r="G11">
        <v>50</v>
      </c>
      <c r="H11">
        <f t="shared" si="1"/>
        <v>50</v>
      </c>
      <c r="I11" s="2">
        <v>55</v>
      </c>
      <c r="J11">
        <f t="shared" si="2"/>
        <v>18</v>
      </c>
      <c r="K11" s="2">
        <v>55</v>
      </c>
      <c r="L11">
        <f t="shared" si="3"/>
        <v>18</v>
      </c>
    </row>
    <row r="12" spans="1:12">
      <c r="A12">
        <v>1</v>
      </c>
      <c r="B12">
        <v>10</v>
      </c>
      <c r="C12">
        <v>11</v>
      </c>
      <c r="D12" s="109">
        <f t="shared" si="4"/>
        <v>332.42747485253915</v>
      </c>
      <c r="E12">
        <v>500</v>
      </c>
      <c r="F12">
        <f t="shared" si="0"/>
        <v>340</v>
      </c>
      <c r="G12">
        <v>50</v>
      </c>
      <c r="H12">
        <f t="shared" si="1"/>
        <v>50</v>
      </c>
      <c r="I12" s="2">
        <v>55</v>
      </c>
      <c r="J12">
        <f t="shared" si="2"/>
        <v>19</v>
      </c>
      <c r="K12" s="2">
        <v>55</v>
      </c>
      <c r="L12">
        <f t="shared" si="3"/>
        <v>19</v>
      </c>
    </row>
    <row r="13" spans="1:12">
      <c r="A13">
        <v>1</v>
      </c>
      <c r="B13">
        <v>11</v>
      </c>
      <c r="C13">
        <v>12</v>
      </c>
      <c r="D13" s="109">
        <f t="shared" si="4"/>
        <v>349.04884859516613</v>
      </c>
      <c r="E13">
        <v>500</v>
      </c>
      <c r="F13">
        <f t="shared" si="0"/>
        <v>350</v>
      </c>
      <c r="G13">
        <v>50</v>
      </c>
      <c r="H13">
        <f t="shared" si="1"/>
        <v>50</v>
      </c>
      <c r="I13" s="2">
        <v>70</v>
      </c>
      <c r="J13">
        <f t="shared" si="2"/>
        <v>20</v>
      </c>
      <c r="K13" s="2">
        <v>70</v>
      </c>
      <c r="L13">
        <f t="shared" si="3"/>
        <v>20</v>
      </c>
    </row>
    <row r="14" spans="1:12">
      <c r="A14">
        <v>1</v>
      </c>
      <c r="B14">
        <v>12</v>
      </c>
      <c r="C14">
        <v>13</v>
      </c>
      <c r="D14" s="109">
        <f t="shared" si="4"/>
        <v>366.50129102492446</v>
      </c>
      <c r="E14">
        <v>500</v>
      </c>
      <c r="F14">
        <f t="shared" si="0"/>
        <v>360</v>
      </c>
      <c r="G14">
        <v>50</v>
      </c>
      <c r="H14">
        <f t="shared" si="1"/>
        <v>50</v>
      </c>
      <c r="I14" s="2">
        <v>70</v>
      </c>
      <c r="J14">
        <f t="shared" si="2"/>
        <v>21</v>
      </c>
      <c r="K14" s="2">
        <v>70</v>
      </c>
      <c r="L14">
        <f t="shared" si="3"/>
        <v>21</v>
      </c>
    </row>
    <row r="15" spans="1:12">
      <c r="A15">
        <v>1</v>
      </c>
      <c r="B15">
        <v>13</v>
      </c>
      <c r="C15">
        <v>14</v>
      </c>
      <c r="D15" s="109">
        <f t="shared" si="4"/>
        <v>384.82635557617067</v>
      </c>
      <c r="E15">
        <v>500</v>
      </c>
      <c r="F15">
        <f t="shared" si="0"/>
        <v>370</v>
      </c>
      <c r="G15">
        <v>50</v>
      </c>
      <c r="H15">
        <f t="shared" si="1"/>
        <v>50</v>
      </c>
      <c r="I15" s="2">
        <v>70</v>
      </c>
      <c r="J15">
        <f t="shared" si="2"/>
        <v>22</v>
      </c>
      <c r="K15" s="2">
        <v>70</v>
      </c>
      <c r="L15">
        <f t="shared" si="3"/>
        <v>22</v>
      </c>
    </row>
    <row r="16" spans="1:12">
      <c r="A16">
        <v>1</v>
      </c>
      <c r="B16">
        <v>14</v>
      </c>
      <c r="C16">
        <v>15</v>
      </c>
      <c r="D16" s="109">
        <f t="shared" si="4"/>
        <v>404.06767335497921</v>
      </c>
      <c r="E16">
        <v>500</v>
      </c>
      <c r="F16">
        <f t="shared" si="0"/>
        <v>380</v>
      </c>
      <c r="G16">
        <v>50</v>
      </c>
      <c r="H16">
        <f t="shared" si="1"/>
        <v>50</v>
      </c>
      <c r="I16" s="2">
        <v>70</v>
      </c>
      <c r="J16">
        <f t="shared" si="2"/>
        <v>23</v>
      </c>
      <c r="K16" s="2">
        <v>70</v>
      </c>
      <c r="L16">
        <f t="shared" si="3"/>
        <v>23</v>
      </c>
    </row>
    <row r="17" spans="1:12">
      <c r="A17">
        <v>1</v>
      </c>
      <c r="B17">
        <v>15</v>
      </c>
      <c r="C17">
        <v>16</v>
      </c>
      <c r="D17" s="109">
        <f t="shared" si="4"/>
        <v>424.2710570227282</v>
      </c>
      <c r="E17">
        <v>500</v>
      </c>
      <c r="F17">
        <f t="shared" si="0"/>
        <v>390</v>
      </c>
      <c r="G17">
        <v>50</v>
      </c>
      <c r="H17">
        <f t="shared" si="1"/>
        <v>50</v>
      </c>
      <c r="I17" s="2">
        <v>70</v>
      </c>
      <c r="J17">
        <f t="shared" si="2"/>
        <v>24</v>
      </c>
      <c r="K17" s="2">
        <v>70</v>
      </c>
      <c r="L17">
        <f t="shared" si="3"/>
        <v>24</v>
      </c>
    </row>
    <row r="18" spans="1:12">
      <c r="A18">
        <v>1</v>
      </c>
      <c r="B18">
        <v>16</v>
      </c>
      <c r="C18">
        <v>17</v>
      </c>
      <c r="D18" s="109">
        <f t="shared" si="4"/>
        <v>445.48460987386466</v>
      </c>
      <c r="E18">
        <v>500</v>
      </c>
      <c r="F18">
        <f t="shared" si="0"/>
        <v>400</v>
      </c>
      <c r="G18">
        <v>50</v>
      </c>
      <c r="H18">
        <f t="shared" si="1"/>
        <v>50</v>
      </c>
      <c r="I18" s="2">
        <v>70</v>
      </c>
      <c r="J18">
        <f t="shared" si="2"/>
        <v>25</v>
      </c>
      <c r="K18" s="2">
        <v>70</v>
      </c>
      <c r="L18">
        <f t="shared" si="3"/>
        <v>25</v>
      </c>
    </row>
    <row r="19" spans="1:12">
      <c r="A19">
        <v>1</v>
      </c>
      <c r="B19">
        <v>17</v>
      </c>
      <c r="C19">
        <v>18</v>
      </c>
      <c r="D19" s="109">
        <f t="shared" si="4"/>
        <v>467.75884036755792</v>
      </c>
      <c r="E19">
        <v>500</v>
      </c>
      <c r="F19">
        <f t="shared" si="0"/>
        <v>410</v>
      </c>
      <c r="G19">
        <v>50</v>
      </c>
      <c r="H19">
        <f t="shared" si="1"/>
        <v>50</v>
      </c>
      <c r="I19" s="2">
        <v>70</v>
      </c>
      <c r="J19">
        <f t="shared" si="2"/>
        <v>26</v>
      </c>
      <c r="K19" s="2">
        <v>70</v>
      </c>
      <c r="L19">
        <f t="shared" si="3"/>
        <v>26</v>
      </c>
    </row>
    <row r="20" spans="1:12">
      <c r="A20">
        <v>1</v>
      </c>
      <c r="B20">
        <v>18</v>
      </c>
      <c r="C20">
        <v>19</v>
      </c>
      <c r="D20" s="109">
        <f t="shared" si="4"/>
        <v>491.14678238593586</v>
      </c>
      <c r="E20">
        <v>500</v>
      </c>
      <c r="F20">
        <f t="shared" si="0"/>
        <v>420</v>
      </c>
      <c r="G20">
        <v>50</v>
      </c>
      <c r="H20">
        <f t="shared" si="1"/>
        <v>50</v>
      </c>
      <c r="I20" s="2">
        <v>70</v>
      </c>
      <c r="J20">
        <f t="shared" si="2"/>
        <v>27</v>
      </c>
      <c r="K20" s="2">
        <v>70</v>
      </c>
      <c r="L20">
        <f t="shared" si="3"/>
        <v>27</v>
      </c>
    </row>
    <row r="21" spans="1:12">
      <c r="A21">
        <v>1</v>
      </c>
      <c r="B21">
        <v>19</v>
      </c>
      <c r="C21">
        <v>20</v>
      </c>
      <c r="D21" s="109">
        <f t="shared" si="4"/>
        <v>515.70412150523271</v>
      </c>
      <c r="E21">
        <v>500</v>
      </c>
      <c r="F21">
        <f t="shared" si="0"/>
        <v>430</v>
      </c>
      <c r="G21">
        <v>50</v>
      </c>
      <c r="H21">
        <f t="shared" si="1"/>
        <v>50</v>
      </c>
      <c r="I21" s="2">
        <v>70</v>
      </c>
      <c r="J21">
        <f t="shared" si="2"/>
        <v>28</v>
      </c>
      <c r="K21" s="2">
        <v>70</v>
      </c>
      <c r="L21">
        <f t="shared" si="3"/>
        <v>28</v>
      </c>
    </row>
    <row r="22" spans="1:12">
      <c r="A22">
        <v>1</v>
      </c>
      <c r="B22">
        <v>20</v>
      </c>
      <c r="C22">
        <v>21</v>
      </c>
      <c r="D22" s="109">
        <f t="shared" si="4"/>
        <v>541.48932758049432</v>
      </c>
      <c r="E22">
        <v>500</v>
      </c>
      <c r="F22">
        <f t="shared" si="0"/>
        <v>440</v>
      </c>
      <c r="G22">
        <v>50</v>
      </c>
      <c r="H22">
        <f t="shared" si="1"/>
        <v>50</v>
      </c>
      <c r="I22" s="2">
        <v>70</v>
      </c>
      <c r="J22">
        <f t="shared" si="2"/>
        <v>29</v>
      </c>
      <c r="K22" s="2">
        <v>70</v>
      </c>
      <c r="L22">
        <f t="shared" si="3"/>
        <v>29</v>
      </c>
    </row>
    <row r="23" spans="1:12">
      <c r="A23">
        <v>2</v>
      </c>
      <c r="B23">
        <v>21</v>
      </c>
      <c r="C23">
        <v>22</v>
      </c>
      <c r="D23" s="109">
        <f t="shared" si="4"/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 t="shared" si="2"/>
        <v>30</v>
      </c>
      <c r="K23" s="2">
        <v>85</v>
      </c>
      <c r="L23">
        <f t="shared" si="3"/>
        <v>30</v>
      </c>
    </row>
    <row r="24" spans="1:12">
      <c r="A24">
        <v>2</v>
      </c>
      <c r="B24">
        <v>22</v>
      </c>
      <c r="C24">
        <v>23</v>
      </c>
      <c r="D24" s="109">
        <f t="shared" si="4"/>
        <v>596.9919836574951</v>
      </c>
      <c r="E24">
        <v>750</v>
      </c>
      <c r="F24">
        <f t="shared" ref="F24:F32" si="5">F23+10</f>
        <v>545</v>
      </c>
      <c r="G24">
        <v>75</v>
      </c>
      <c r="H24">
        <f t="shared" ref="H24:H32" si="6">H23</f>
        <v>55</v>
      </c>
      <c r="I24" s="2">
        <v>85</v>
      </c>
      <c r="J24">
        <f t="shared" si="2"/>
        <v>31</v>
      </c>
      <c r="K24" s="2">
        <v>85</v>
      </c>
      <c r="L24">
        <f t="shared" si="3"/>
        <v>31</v>
      </c>
    </row>
    <row r="25" spans="1:12">
      <c r="A25">
        <v>2</v>
      </c>
      <c r="B25">
        <v>23</v>
      </c>
      <c r="C25">
        <v>24</v>
      </c>
      <c r="D25" s="109">
        <f t="shared" si="4"/>
        <v>626.84158284036982</v>
      </c>
      <c r="E25">
        <v>750</v>
      </c>
      <c r="F25">
        <f t="shared" si="5"/>
        <v>555</v>
      </c>
      <c r="G25">
        <v>75</v>
      </c>
      <c r="H25">
        <f t="shared" si="6"/>
        <v>55</v>
      </c>
      <c r="I25" s="2">
        <v>85</v>
      </c>
      <c r="J25">
        <f t="shared" si="2"/>
        <v>32</v>
      </c>
      <c r="K25" s="2">
        <v>85</v>
      </c>
      <c r="L25">
        <f t="shared" si="3"/>
        <v>32</v>
      </c>
    </row>
    <row r="26" spans="1:12">
      <c r="A26">
        <v>2</v>
      </c>
      <c r="B26">
        <v>24</v>
      </c>
      <c r="C26">
        <v>25</v>
      </c>
      <c r="D26" s="109">
        <f t="shared" si="4"/>
        <v>658.18366198238834</v>
      </c>
      <c r="E26">
        <v>750</v>
      </c>
      <c r="F26">
        <f t="shared" si="5"/>
        <v>565</v>
      </c>
      <c r="G26">
        <v>75</v>
      </c>
      <c r="H26">
        <f t="shared" si="6"/>
        <v>55</v>
      </c>
      <c r="I26" s="2">
        <v>85</v>
      </c>
      <c r="J26">
        <f t="shared" si="2"/>
        <v>33</v>
      </c>
      <c r="K26" s="2">
        <v>85</v>
      </c>
      <c r="L26">
        <f t="shared" si="3"/>
        <v>33</v>
      </c>
    </row>
    <row r="27" spans="1:12">
      <c r="A27">
        <v>2</v>
      </c>
      <c r="B27">
        <v>25</v>
      </c>
      <c r="C27">
        <v>26</v>
      </c>
      <c r="D27" s="109">
        <f t="shared" si="4"/>
        <v>691.09284508150779</v>
      </c>
      <c r="E27">
        <v>750</v>
      </c>
      <c r="F27">
        <f t="shared" si="5"/>
        <v>575</v>
      </c>
      <c r="G27">
        <v>75</v>
      </c>
      <c r="H27">
        <f t="shared" si="6"/>
        <v>55</v>
      </c>
      <c r="I27" s="2">
        <v>85</v>
      </c>
      <c r="J27">
        <f t="shared" si="2"/>
        <v>34</v>
      </c>
      <c r="K27" s="2">
        <v>85</v>
      </c>
      <c r="L27">
        <f t="shared" si="3"/>
        <v>34</v>
      </c>
    </row>
    <row r="28" spans="1:12">
      <c r="A28">
        <v>2</v>
      </c>
      <c r="B28">
        <v>26</v>
      </c>
      <c r="C28">
        <v>27</v>
      </c>
      <c r="D28" s="109">
        <f t="shared" si="4"/>
        <v>725.64748733558326</v>
      </c>
      <c r="E28">
        <v>750</v>
      </c>
      <c r="F28">
        <f t="shared" si="5"/>
        <v>585</v>
      </c>
      <c r="G28">
        <v>75</v>
      </c>
      <c r="H28">
        <f t="shared" si="6"/>
        <v>55</v>
      </c>
      <c r="I28" s="2">
        <v>85</v>
      </c>
      <c r="J28">
        <f t="shared" si="2"/>
        <v>35</v>
      </c>
      <c r="K28" s="2">
        <v>85</v>
      </c>
      <c r="L28">
        <f t="shared" si="3"/>
        <v>35</v>
      </c>
    </row>
    <row r="29" spans="1:12">
      <c r="A29">
        <v>2</v>
      </c>
      <c r="B29">
        <v>27</v>
      </c>
      <c r="C29">
        <v>28</v>
      </c>
      <c r="D29" s="109">
        <f t="shared" si="4"/>
        <v>761.92986170236247</v>
      </c>
      <c r="E29">
        <v>750</v>
      </c>
      <c r="F29">
        <f t="shared" si="5"/>
        <v>595</v>
      </c>
      <c r="G29">
        <v>75</v>
      </c>
      <c r="H29">
        <f t="shared" si="6"/>
        <v>55</v>
      </c>
      <c r="I29" s="2">
        <v>85</v>
      </c>
      <c r="J29">
        <f t="shared" si="2"/>
        <v>36</v>
      </c>
      <c r="K29" s="2">
        <v>85</v>
      </c>
      <c r="L29">
        <f t="shared" si="3"/>
        <v>36</v>
      </c>
    </row>
    <row r="30" spans="1:12">
      <c r="A30">
        <v>2</v>
      </c>
      <c r="B30">
        <v>28</v>
      </c>
      <c r="C30">
        <v>29</v>
      </c>
      <c r="D30" s="109">
        <f t="shared" si="4"/>
        <v>800.02635478748061</v>
      </c>
      <c r="E30">
        <v>750</v>
      </c>
      <c r="F30">
        <f t="shared" si="5"/>
        <v>605</v>
      </c>
      <c r="G30">
        <v>75</v>
      </c>
      <c r="H30">
        <f t="shared" si="6"/>
        <v>55</v>
      </c>
      <c r="I30" s="2">
        <v>85</v>
      </c>
      <c r="J30">
        <f t="shared" si="2"/>
        <v>37</v>
      </c>
      <c r="K30" s="2">
        <v>85</v>
      </c>
      <c r="L30">
        <f t="shared" si="3"/>
        <v>37</v>
      </c>
    </row>
    <row r="31" spans="1:12">
      <c r="A31">
        <v>2</v>
      </c>
      <c r="B31">
        <v>29</v>
      </c>
      <c r="C31">
        <v>30</v>
      </c>
      <c r="D31" s="109">
        <f t="shared" si="4"/>
        <v>840.02767252685464</v>
      </c>
      <c r="E31">
        <v>750</v>
      </c>
      <c r="F31">
        <f t="shared" si="5"/>
        <v>615</v>
      </c>
      <c r="G31">
        <v>75</v>
      </c>
      <c r="H31">
        <f t="shared" si="6"/>
        <v>55</v>
      </c>
      <c r="I31" s="2">
        <v>85</v>
      </c>
      <c r="J31">
        <f t="shared" si="2"/>
        <v>38</v>
      </c>
      <c r="K31" s="2">
        <v>85</v>
      </c>
      <c r="L31">
        <f t="shared" si="3"/>
        <v>38</v>
      </c>
    </row>
    <row r="32" spans="1:12">
      <c r="A32">
        <v>2</v>
      </c>
      <c r="B32">
        <v>30</v>
      </c>
      <c r="C32">
        <v>31</v>
      </c>
      <c r="D32" s="109">
        <f t="shared" si="4"/>
        <v>882.02905615319742</v>
      </c>
      <c r="E32">
        <v>750</v>
      </c>
      <c r="F32">
        <f t="shared" si="5"/>
        <v>625</v>
      </c>
      <c r="G32">
        <v>75</v>
      </c>
      <c r="H32">
        <f t="shared" si="6"/>
        <v>55</v>
      </c>
      <c r="I32" s="2">
        <v>85</v>
      </c>
      <c r="J32">
        <f t="shared" si="2"/>
        <v>39</v>
      </c>
      <c r="K32" s="2">
        <v>85</v>
      </c>
      <c r="L32">
        <f t="shared" si="3"/>
        <v>39</v>
      </c>
    </row>
    <row r="33" spans="1:12">
      <c r="A33">
        <v>3</v>
      </c>
      <c r="B33">
        <v>31</v>
      </c>
      <c r="C33">
        <v>32</v>
      </c>
      <c r="D33" s="109">
        <f t="shared" si="4"/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 t="shared" si="2"/>
        <v>40</v>
      </c>
      <c r="K33" s="2">
        <v>100</v>
      </c>
      <c r="L33">
        <f t="shared" si="3"/>
        <v>40</v>
      </c>
    </row>
    <row r="34" spans="1:12">
      <c r="A34">
        <v>3</v>
      </c>
      <c r="B34">
        <v>32</v>
      </c>
      <c r="C34">
        <v>33</v>
      </c>
      <c r="D34" s="109">
        <f t="shared" si="4"/>
        <v>972.43703440890022</v>
      </c>
      <c r="E34">
        <v>1000</v>
      </c>
      <c r="F34">
        <f t="shared" ref="F34:F42" si="7">F33+10</f>
        <v>795</v>
      </c>
      <c r="G34">
        <v>100</v>
      </c>
      <c r="H34">
        <f t="shared" ref="H34:H42" si="8">H33</f>
        <v>60</v>
      </c>
      <c r="I34" s="2">
        <v>100</v>
      </c>
      <c r="J34">
        <f t="shared" si="2"/>
        <v>41</v>
      </c>
      <c r="K34" s="2">
        <v>100</v>
      </c>
      <c r="L34">
        <f t="shared" si="3"/>
        <v>41</v>
      </c>
    </row>
    <row r="35" spans="1:12">
      <c r="A35">
        <v>3</v>
      </c>
      <c r="B35">
        <v>33</v>
      </c>
      <c r="C35">
        <v>34</v>
      </c>
      <c r="D35" s="109">
        <f t="shared" si="4"/>
        <v>1021.0588861293453</v>
      </c>
      <c r="E35">
        <v>1000</v>
      </c>
      <c r="F35">
        <f t="shared" si="7"/>
        <v>805</v>
      </c>
      <c r="G35">
        <v>100</v>
      </c>
      <c r="H35">
        <f t="shared" si="8"/>
        <v>60</v>
      </c>
      <c r="I35" s="2">
        <v>100</v>
      </c>
      <c r="J35">
        <f t="shared" si="2"/>
        <v>42</v>
      </c>
      <c r="K35" s="2">
        <v>100</v>
      </c>
      <c r="L35">
        <f t="shared" si="3"/>
        <v>42</v>
      </c>
    </row>
    <row r="36" spans="1:12">
      <c r="A36">
        <v>3</v>
      </c>
      <c r="B36">
        <v>34</v>
      </c>
      <c r="C36">
        <v>35</v>
      </c>
      <c r="D36" s="109">
        <f t="shared" si="4"/>
        <v>1072.1118304358126</v>
      </c>
      <c r="E36">
        <v>1000</v>
      </c>
      <c r="F36">
        <f t="shared" si="7"/>
        <v>815</v>
      </c>
      <c r="G36">
        <v>100</v>
      </c>
      <c r="H36">
        <f t="shared" si="8"/>
        <v>60</v>
      </c>
      <c r="I36" s="2">
        <v>100</v>
      </c>
      <c r="J36">
        <f t="shared" si="2"/>
        <v>43</v>
      </c>
      <c r="K36" s="2">
        <v>100</v>
      </c>
      <c r="L36">
        <f t="shared" si="3"/>
        <v>43</v>
      </c>
    </row>
    <row r="37" spans="1:12">
      <c r="A37">
        <v>3</v>
      </c>
      <c r="B37">
        <v>35</v>
      </c>
      <c r="C37">
        <v>36</v>
      </c>
      <c r="D37" s="109">
        <f t="shared" si="4"/>
        <v>1125.7174219576034</v>
      </c>
      <c r="E37">
        <v>1000</v>
      </c>
      <c r="F37">
        <f t="shared" si="7"/>
        <v>825</v>
      </c>
      <c r="G37">
        <v>100</v>
      </c>
      <c r="H37">
        <f t="shared" si="8"/>
        <v>60</v>
      </c>
      <c r="I37" s="2">
        <v>100</v>
      </c>
      <c r="J37">
        <f t="shared" si="2"/>
        <v>44</v>
      </c>
      <c r="K37" s="2">
        <v>100</v>
      </c>
      <c r="L37">
        <f t="shared" si="3"/>
        <v>44</v>
      </c>
    </row>
    <row r="38" spans="1:12">
      <c r="A38">
        <v>3</v>
      </c>
      <c r="B38">
        <v>36</v>
      </c>
      <c r="C38">
        <v>37</v>
      </c>
      <c r="D38" s="109">
        <f t="shared" si="4"/>
        <v>1182.0032930554837</v>
      </c>
      <c r="E38">
        <v>1000</v>
      </c>
      <c r="F38">
        <f t="shared" si="7"/>
        <v>835</v>
      </c>
      <c r="G38">
        <v>100</v>
      </c>
      <c r="H38">
        <f t="shared" si="8"/>
        <v>60</v>
      </c>
      <c r="I38" s="2">
        <v>100</v>
      </c>
      <c r="J38">
        <f t="shared" si="2"/>
        <v>45</v>
      </c>
      <c r="K38" s="2">
        <v>100</v>
      </c>
      <c r="L38">
        <f t="shared" si="3"/>
        <v>45</v>
      </c>
    </row>
    <row r="39" spans="1:12">
      <c r="A39">
        <v>3</v>
      </c>
      <c r="B39">
        <v>37</v>
      </c>
      <c r="C39">
        <v>38</v>
      </c>
      <c r="D39" s="109">
        <f t="shared" si="4"/>
        <v>1241.103457708258</v>
      </c>
      <c r="E39">
        <v>1000</v>
      </c>
      <c r="F39">
        <f t="shared" si="7"/>
        <v>845</v>
      </c>
      <c r="G39">
        <v>100</v>
      </c>
      <c r="H39">
        <f t="shared" si="8"/>
        <v>60</v>
      </c>
      <c r="I39" s="2">
        <v>100</v>
      </c>
      <c r="J39">
        <f t="shared" si="2"/>
        <v>46</v>
      </c>
      <c r="K39" s="2">
        <v>100</v>
      </c>
      <c r="L39">
        <f t="shared" si="3"/>
        <v>46</v>
      </c>
    </row>
    <row r="40" spans="1:12">
      <c r="A40">
        <v>3</v>
      </c>
      <c r="B40">
        <v>38</v>
      </c>
      <c r="C40">
        <v>39</v>
      </c>
      <c r="D40" s="109">
        <f t="shared" si="4"/>
        <v>1303.158630593671</v>
      </c>
      <c r="E40">
        <v>1000</v>
      </c>
      <c r="F40">
        <f t="shared" si="7"/>
        <v>855</v>
      </c>
      <c r="G40">
        <v>100</v>
      </c>
      <c r="H40">
        <f t="shared" si="8"/>
        <v>60</v>
      </c>
      <c r="I40" s="2">
        <v>100</v>
      </c>
      <c r="J40">
        <f t="shared" si="2"/>
        <v>47</v>
      </c>
      <c r="K40" s="2">
        <v>100</v>
      </c>
      <c r="L40">
        <f t="shared" si="3"/>
        <v>47</v>
      </c>
    </row>
    <row r="41" spans="1:12">
      <c r="A41">
        <v>3</v>
      </c>
      <c r="B41">
        <v>39</v>
      </c>
      <c r="C41">
        <v>40</v>
      </c>
      <c r="D41" s="109">
        <f t="shared" si="4"/>
        <v>1368.3165621233545</v>
      </c>
      <c r="E41">
        <v>1000</v>
      </c>
      <c r="F41">
        <f t="shared" si="7"/>
        <v>865</v>
      </c>
      <c r="G41">
        <v>100</v>
      </c>
      <c r="H41">
        <f t="shared" si="8"/>
        <v>60</v>
      </c>
      <c r="I41" s="2">
        <v>100</v>
      </c>
      <c r="J41">
        <f t="shared" si="2"/>
        <v>48</v>
      </c>
      <c r="K41" s="2">
        <v>100</v>
      </c>
      <c r="L41">
        <f t="shared" si="3"/>
        <v>48</v>
      </c>
    </row>
    <row r="42" spans="1:12">
      <c r="A42">
        <v>3</v>
      </c>
      <c r="B42">
        <v>40</v>
      </c>
      <c r="C42">
        <v>41</v>
      </c>
      <c r="D42" s="109">
        <f t="shared" si="4"/>
        <v>1436.7323902295223</v>
      </c>
      <c r="E42">
        <v>1000</v>
      </c>
      <c r="F42">
        <f t="shared" si="7"/>
        <v>875</v>
      </c>
      <c r="G42">
        <v>100</v>
      </c>
      <c r="H42">
        <f t="shared" si="8"/>
        <v>60</v>
      </c>
      <c r="I42" s="2">
        <v>100</v>
      </c>
      <c r="J42">
        <f t="shared" si="2"/>
        <v>49</v>
      </c>
      <c r="K42" s="2">
        <v>100</v>
      </c>
      <c r="L42">
        <f t="shared" si="3"/>
        <v>49</v>
      </c>
    </row>
    <row r="43" spans="1:12">
      <c r="A43">
        <v>4</v>
      </c>
      <c r="B43">
        <v>41</v>
      </c>
      <c r="C43">
        <v>42</v>
      </c>
      <c r="D43" s="109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 t="shared" si="2"/>
        <v>50</v>
      </c>
      <c r="K43" s="2">
        <v>100</v>
      </c>
      <c r="L43">
        <f t="shared" si="3"/>
        <v>50</v>
      </c>
    </row>
    <row r="44" spans="1:12">
      <c r="A44">
        <v>4</v>
      </c>
      <c r="B44">
        <v>42</v>
      </c>
      <c r="C44">
        <v>43</v>
      </c>
      <c r="D44" s="109">
        <f t="shared" ref="D44:D52" si="9">D43*1.05</f>
        <v>2262.8535146114978</v>
      </c>
      <c r="E44">
        <v>1250</v>
      </c>
      <c r="F44">
        <f t="shared" ref="F44:F52" si="10">F43+10</f>
        <v>1045</v>
      </c>
      <c r="G44">
        <v>125</v>
      </c>
      <c r="H44">
        <f t="shared" ref="H44:H52" si="11">H43</f>
        <v>65</v>
      </c>
      <c r="I44" s="2">
        <v>100</v>
      </c>
      <c r="J44">
        <f t="shared" si="2"/>
        <v>51</v>
      </c>
      <c r="K44" s="2">
        <v>100</v>
      </c>
      <c r="L44">
        <f t="shared" si="3"/>
        <v>51</v>
      </c>
    </row>
    <row r="45" spans="1:12">
      <c r="A45">
        <v>4</v>
      </c>
      <c r="B45">
        <v>43</v>
      </c>
      <c r="C45">
        <v>44</v>
      </c>
      <c r="D45" s="109">
        <f t="shared" si="9"/>
        <v>2375.9961903420726</v>
      </c>
      <c r="E45">
        <v>1250</v>
      </c>
      <c r="F45">
        <f t="shared" si="10"/>
        <v>1055</v>
      </c>
      <c r="G45">
        <v>125</v>
      </c>
      <c r="H45">
        <f t="shared" si="11"/>
        <v>65</v>
      </c>
      <c r="I45" s="2">
        <v>100</v>
      </c>
      <c r="J45">
        <f t="shared" si="2"/>
        <v>52</v>
      </c>
      <c r="K45" s="2">
        <v>100</v>
      </c>
      <c r="L45">
        <f t="shared" si="3"/>
        <v>52</v>
      </c>
    </row>
    <row r="46" spans="1:12">
      <c r="A46">
        <v>4</v>
      </c>
      <c r="B46">
        <v>44</v>
      </c>
      <c r="C46">
        <v>45</v>
      </c>
      <c r="D46" s="109">
        <f t="shared" si="9"/>
        <v>2494.7959998591764</v>
      </c>
      <c r="E46">
        <v>1250</v>
      </c>
      <c r="F46">
        <f t="shared" si="10"/>
        <v>1065</v>
      </c>
      <c r="G46">
        <v>125</v>
      </c>
      <c r="H46">
        <f t="shared" si="11"/>
        <v>65</v>
      </c>
      <c r="I46" s="2">
        <v>100</v>
      </c>
      <c r="J46">
        <f t="shared" si="2"/>
        <v>53</v>
      </c>
      <c r="K46" s="2">
        <v>100</v>
      </c>
      <c r="L46">
        <f t="shared" si="3"/>
        <v>53</v>
      </c>
    </row>
    <row r="47" spans="1:12">
      <c r="A47">
        <v>4</v>
      </c>
      <c r="B47">
        <v>45</v>
      </c>
      <c r="C47">
        <v>46</v>
      </c>
      <c r="D47" s="109">
        <f t="shared" si="9"/>
        <v>2619.5357998521354</v>
      </c>
      <c r="E47">
        <v>1250</v>
      </c>
      <c r="F47">
        <f t="shared" si="10"/>
        <v>1075</v>
      </c>
      <c r="G47">
        <v>125</v>
      </c>
      <c r="H47">
        <f t="shared" si="11"/>
        <v>65</v>
      </c>
      <c r="I47" s="2">
        <v>100</v>
      </c>
      <c r="J47">
        <f t="shared" si="2"/>
        <v>54</v>
      </c>
      <c r="K47" s="2">
        <v>100</v>
      </c>
      <c r="L47">
        <f t="shared" si="3"/>
        <v>54</v>
      </c>
    </row>
    <row r="48" spans="1:12">
      <c r="A48">
        <v>4</v>
      </c>
      <c r="B48">
        <v>46</v>
      </c>
      <c r="C48">
        <v>47</v>
      </c>
      <c r="D48" s="109">
        <f t="shared" si="9"/>
        <v>2750.5125898447423</v>
      </c>
      <c r="E48">
        <v>1250</v>
      </c>
      <c r="F48">
        <f t="shared" si="10"/>
        <v>1085</v>
      </c>
      <c r="G48">
        <v>125</v>
      </c>
      <c r="H48">
        <f t="shared" si="11"/>
        <v>65</v>
      </c>
      <c r="I48" s="2">
        <v>100</v>
      </c>
      <c r="J48">
        <f t="shared" si="2"/>
        <v>55</v>
      </c>
      <c r="K48" s="2">
        <v>100</v>
      </c>
      <c r="L48">
        <f t="shared" si="3"/>
        <v>55</v>
      </c>
    </row>
    <row r="49" spans="1:12">
      <c r="A49">
        <v>4</v>
      </c>
      <c r="B49">
        <v>47</v>
      </c>
      <c r="C49">
        <v>48</v>
      </c>
      <c r="D49" s="109">
        <f t="shared" si="9"/>
        <v>2888.0382193369796</v>
      </c>
      <c r="E49">
        <v>1250</v>
      </c>
      <c r="F49">
        <f t="shared" si="10"/>
        <v>1095</v>
      </c>
      <c r="G49">
        <v>125</v>
      </c>
      <c r="H49">
        <f t="shared" si="11"/>
        <v>65</v>
      </c>
      <c r="I49" s="2">
        <v>100</v>
      </c>
      <c r="J49">
        <f t="shared" si="2"/>
        <v>56</v>
      </c>
      <c r="K49" s="2">
        <v>100</v>
      </c>
      <c r="L49">
        <f t="shared" si="3"/>
        <v>56</v>
      </c>
    </row>
    <row r="50" spans="1:12">
      <c r="A50">
        <v>4</v>
      </c>
      <c r="B50">
        <v>48</v>
      </c>
      <c r="C50">
        <v>49</v>
      </c>
      <c r="D50" s="109">
        <f t="shared" si="9"/>
        <v>3032.4401303038289</v>
      </c>
      <c r="E50">
        <v>1250</v>
      </c>
      <c r="F50">
        <f t="shared" si="10"/>
        <v>1105</v>
      </c>
      <c r="G50">
        <v>125</v>
      </c>
      <c r="H50">
        <f t="shared" si="11"/>
        <v>65</v>
      </c>
      <c r="I50" s="2">
        <v>100</v>
      </c>
      <c r="J50">
        <f t="shared" si="2"/>
        <v>57</v>
      </c>
      <c r="K50" s="2">
        <v>100</v>
      </c>
      <c r="L50">
        <f t="shared" si="3"/>
        <v>57</v>
      </c>
    </row>
    <row r="51" spans="1:12">
      <c r="A51">
        <v>4</v>
      </c>
      <c r="B51">
        <v>49</v>
      </c>
      <c r="C51">
        <v>50</v>
      </c>
      <c r="D51" s="109">
        <f t="shared" si="9"/>
        <v>3184.0621368190205</v>
      </c>
      <c r="E51">
        <v>1250</v>
      </c>
      <c r="F51">
        <f t="shared" si="10"/>
        <v>1115</v>
      </c>
      <c r="G51">
        <v>125</v>
      </c>
      <c r="H51">
        <f t="shared" si="11"/>
        <v>65</v>
      </c>
      <c r="I51" s="2">
        <v>100</v>
      </c>
      <c r="J51">
        <f t="shared" si="2"/>
        <v>58</v>
      </c>
      <c r="K51" s="2">
        <v>100</v>
      </c>
      <c r="L51">
        <f t="shared" si="3"/>
        <v>58</v>
      </c>
    </row>
    <row r="52" spans="1:12">
      <c r="A52">
        <v>4</v>
      </c>
      <c r="B52">
        <v>50</v>
      </c>
      <c r="C52">
        <v>51</v>
      </c>
      <c r="D52" s="109">
        <f t="shared" si="9"/>
        <v>3343.2652436599715</v>
      </c>
      <c r="E52">
        <v>1250</v>
      </c>
      <c r="F52">
        <f t="shared" si="10"/>
        <v>1125</v>
      </c>
      <c r="G52">
        <v>125</v>
      </c>
      <c r="H52">
        <f t="shared" si="11"/>
        <v>65</v>
      </c>
      <c r="I52" s="2">
        <v>100</v>
      </c>
      <c r="J52">
        <f t="shared" si="2"/>
        <v>59</v>
      </c>
      <c r="K52" s="2">
        <v>100</v>
      </c>
      <c r="L52">
        <f t="shared" si="3"/>
        <v>59</v>
      </c>
    </row>
    <row r="53" spans="1:12">
      <c r="A53">
        <v>5</v>
      </c>
      <c r="B53">
        <v>51</v>
      </c>
      <c r="C53">
        <v>52</v>
      </c>
      <c r="D53" s="109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>
      <c r="A54">
        <v>5</v>
      </c>
      <c r="B54">
        <v>52</v>
      </c>
      <c r="C54">
        <v>53</v>
      </c>
      <c r="D54" s="109">
        <f t="shared" ref="D54:D62" si="12">D53*1.05</f>
        <v>5265.6427587644557</v>
      </c>
      <c r="E54">
        <v>1500</v>
      </c>
      <c r="F54">
        <f t="shared" ref="F54:F62" si="13">F53+10</f>
        <v>1295</v>
      </c>
      <c r="G54">
        <v>150</v>
      </c>
      <c r="H54">
        <f t="shared" ref="H54:H62" si="14">H53</f>
        <v>135</v>
      </c>
      <c r="I54" s="2">
        <v>200</v>
      </c>
      <c r="J54">
        <f t="shared" ref="J54:J62" si="15">J53+1</f>
        <v>112</v>
      </c>
      <c r="K54" s="2">
        <v>200</v>
      </c>
      <c r="L54">
        <f t="shared" ref="L54:L62" si="16">L53+1</f>
        <v>112</v>
      </c>
    </row>
    <row r="55" spans="1:12">
      <c r="A55">
        <v>5</v>
      </c>
      <c r="B55">
        <v>53</v>
      </c>
      <c r="C55">
        <v>54</v>
      </c>
      <c r="D55" s="109">
        <f t="shared" si="12"/>
        <v>5528.9248967026788</v>
      </c>
      <c r="E55">
        <v>1500</v>
      </c>
      <c r="F55">
        <f t="shared" si="13"/>
        <v>1305</v>
      </c>
      <c r="G55">
        <v>150</v>
      </c>
      <c r="H55">
        <f t="shared" si="14"/>
        <v>135</v>
      </c>
      <c r="I55" s="2">
        <v>200</v>
      </c>
      <c r="J55">
        <f t="shared" si="15"/>
        <v>113</v>
      </c>
      <c r="K55" s="2">
        <v>200</v>
      </c>
      <c r="L55">
        <f t="shared" si="16"/>
        <v>113</v>
      </c>
    </row>
    <row r="56" spans="1:12">
      <c r="A56">
        <v>5</v>
      </c>
      <c r="B56">
        <v>54</v>
      </c>
      <c r="C56">
        <v>55</v>
      </c>
      <c r="D56" s="109">
        <f t="shared" si="12"/>
        <v>5805.3711415378129</v>
      </c>
      <c r="E56">
        <v>1500</v>
      </c>
      <c r="F56">
        <f t="shared" si="13"/>
        <v>1315</v>
      </c>
      <c r="G56">
        <v>150</v>
      </c>
      <c r="H56">
        <f t="shared" si="14"/>
        <v>135</v>
      </c>
      <c r="I56" s="2">
        <v>200</v>
      </c>
      <c r="J56">
        <f t="shared" si="15"/>
        <v>114</v>
      </c>
      <c r="K56" s="2">
        <v>200</v>
      </c>
      <c r="L56">
        <f t="shared" si="16"/>
        <v>114</v>
      </c>
    </row>
    <row r="57" spans="1:12">
      <c r="A57">
        <v>5</v>
      </c>
      <c r="B57">
        <v>55</v>
      </c>
      <c r="C57">
        <v>56</v>
      </c>
      <c r="D57" s="109">
        <f t="shared" si="12"/>
        <v>6095.6396986147038</v>
      </c>
      <c r="E57">
        <v>1500</v>
      </c>
      <c r="F57">
        <f t="shared" si="13"/>
        <v>1325</v>
      </c>
      <c r="G57">
        <v>150</v>
      </c>
      <c r="H57">
        <f t="shared" si="14"/>
        <v>135</v>
      </c>
      <c r="I57" s="2">
        <v>200</v>
      </c>
      <c r="J57">
        <f t="shared" si="15"/>
        <v>115</v>
      </c>
      <c r="K57" s="2">
        <v>200</v>
      </c>
      <c r="L57">
        <f t="shared" si="16"/>
        <v>115</v>
      </c>
    </row>
    <row r="58" spans="1:12">
      <c r="A58">
        <v>5</v>
      </c>
      <c r="B58">
        <v>56</v>
      </c>
      <c r="C58">
        <v>57</v>
      </c>
      <c r="D58" s="109">
        <f t="shared" si="12"/>
        <v>6400.421683545439</v>
      </c>
      <c r="E58">
        <v>1500</v>
      </c>
      <c r="F58">
        <f t="shared" si="13"/>
        <v>1335</v>
      </c>
      <c r="G58">
        <v>150</v>
      </c>
      <c r="H58">
        <f t="shared" si="14"/>
        <v>135</v>
      </c>
      <c r="I58" s="2">
        <v>200</v>
      </c>
      <c r="J58">
        <f t="shared" si="15"/>
        <v>116</v>
      </c>
      <c r="K58" s="2">
        <v>200</v>
      </c>
      <c r="L58">
        <f t="shared" si="16"/>
        <v>116</v>
      </c>
    </row>
    <row r="59" spans="1:12">
      <c r="A59">
        <v>5</v>
      </c>
      <c r="B59">
        <v>57</v>
      </c>
      <c r="C59">
        <v>58</v>
      </c>
      <c r="D59" s="109">
        <f t="shared" si="12"/>
        <v>6720.4427677227113</v>
      </c>
      <c r="E59">
        <v>1500</v>
      </c>
      <c r="F59">
        <f t="shared" si="13"/>
        <v>1345</v>
      </c>
      <c r="G59">
        <v>150</v>
      </c>
      <c r="H59">
        <f t="shared" si="14"/>
        <v>135</v>
      </c>
      <c r="I59" s="2">
        <v>200</v>
      </c>
      <c r="J59">
        <f t="shared" si="15"/>
        <v>117</v>
      </c>
      <c r="K59" s="2">
        <v>200</v>
      </c>
      <c r="L59">
        <f t="shared" si="16"/>
        <v>117</v>
      </c>
    </row>
    <row r="60" spans="1:12">
      <c r="A60">
        <v>5</v>
      </c>
      <c r="B60">
        <v>58</v>
      </c>
      <c r="C60">
        <v>59</v>
      </c>
      <c r="D60" s="109">
        <f t="shared" si="12"/>
        <v>7056.4649061088476</v>
      </c>
      <c r="E60">
        <v>1500</v>
      </c>
      <c r="F60">
        <f t="shared" si="13"/>
        <v>1355</v>
      </c>
      <c r="G60">
        <v>150</v>
      </c>
      <c r="H60">
        <f t="shared" si="14"/>
        <v>135</v>
      </c>
      <c r="I60" s="2">
        <v>200</v>
      </c>
      <c r="J60">
        <f t="shared" si="15"/>
        <v>118</v>
      </c>
      <c r="K60" s="2">
        <v>200</v>
      </c>
      <c r="L60">
        <f t="shared" si="16"/>
        <v>118</v>
      </c>
    </row>
    <row r="61" spans="1:12">
      <c r="A61">
        <v>5</v>
      </c>
      <c r="B61">
        <v>59</v>
      </c>
      <c r="C61">
        <v>60</v>
      </c>
      <c r="D61" s="109">
        <f t="shared" si="12"/>
        <v>7409.28815141429</v>
      </c>
      <c r="E61">
        <v>1500</v>
      </c>
      <c r="F61">
        <f t="shared" si="13"/>
        <v>1365</v>
      </c>
      <c r="G61">
        <v>150</v>
      </c>
      <c r="H61">
        <f t="shared" si="14"/>
        <v>135</v>
      </c>
      <c r="I61" s="2">
        <v>200</v>
      </c>
      <c r="J61">
        <f t="shared" si="15"/>
        <v>119</v>
      </c>
      <c r="K61" s="2">
        <v>200</v>
      </c>
      <c r="L61">
        <f t="shared" si="16"/>
        <v>119</v>
      </c>
    </row>
    <row r="62" spans="1:12">
      <c r="A62">
        <v>5</v>
      </c>
      <c r="B62">
        <v>60</v>
      </c>
      <c r="C62">
        <v>61</v>
      </c>
      <c r="D62" s="109">
        <f t="shared" si="12"/>
        <v>7779.7525589850047</v>
      </c>
      <c r="E62">
        <v>1500</v>
      </c>
      <c r="F62">
        <f t="shared" si="13"/>
        <v>1375</v>
      </c>
      <c r="G62">
        <v>150</v>
      </c>
      <c r="H62">
        <f t="shared" si="14"/>
        <v>135</v>
      </c>
      <c r="I62" s="2">
        <v>200</v>
      </c>
      <c r="J62">
        <f t="shared" si="15"/>
        <v>120</v>
      </c>
      <c r="K62" s="2">
        <v>200</v>
      </c>
      <c r="L62">
        <f t="shared" si="16"/>
        <v>120</v>
      </c>
    </row>
    <row r="63" spans="1:12">
      <c r="A63">
        <v>6</v>
      </c>
      <c r="B63">
        <v>61</v>
      </c>
      <c r="C63">
        <v>62</v>
      </c>
      <c r="D63" s="109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>
      <c r="A64">
        <v>6</v>
      </c>
      <c r="B64">
        <v>62</v>
      </c>
      <c r="C64">
        <v>63</v>
      </c>
      <c r="D64" s="109">
        <f t="shared" ref="D64:D82" si="17">D63*1.05</f>
        <v>12253.110280401383</v>
      </c>
      <c r="E64">
        <v>1750</v>
      </c>
      <c r="F64">
        <f t="shared" ref="F64:F82" si="18">F63+10</f>
        <v>1545</v>
      </c>
      <c r="G64">
        <v>175</v>
      </c>
      <c r="H64">
        <f t="shared" ref="H64:H82" si="19">H63</f>
        <v>160</v>
      </c>
      <c r="I64" s="2">
        <v>300</v>
      </c>
      <c r="J64">
        <f t="shared" ref="J64:J82" si="20">J63+1</f>
        <v>212</v>
      </c>
      <c r="K64" s="2">
        <v>300</v>
      </c>
      <c r="L64">
        <f t="shared" ref="L64:L82" si="21">L63+1</f>
        <v>212</v>
      </c>
    </row>
    <row r="65" spans="1:12">
      <c r="A65">
        <v>6</v>
      </c>
      <c r="B65">
        <v>63</v>
      </c>
      <c r="C65">
        <v>64</v>
      </c>
      <c r="D65" s="109">
        <f t="shared" si="17"/>
        <v>12865.765794421452</v>
      </c>
      <c r="E65">
        <v>1750</v>
      </c>
      <c r="F65">
        <f t="shared" si="18"/>
        <v>1555</v>
      </c>
      <c r="G65">
        <v>175</v>
      </c>
      <c r="H65">
        <f t="shared" si="19"/>
        <v>160</v>
      </c>
      <c r="I65" s="2">
        <v>300</v>
      </c>
      <c r="J65">
        <f t="shared" si="20"/>
        <v>213</v>
      </c>
      <c r="K65" s="2">
        <v>300</v>
      </c>
      <c r="L65">
        <f t="shared" si="21"/>
        <v>213</v>
      </c>
    </row>
    <row r="66" spans="1:12">
      <c r="A66">
        <v>6</v>
      </c>
      <c r="B66">
        <v>64</v>
      </c>
      <c r="C66">
        <v>65</v>
      </c>
      <c r="D66" s="109">
        <f t="shared" si="17"/>
        <v>13509.054084142525</v>
      </c>
      <c r="E66">
        <v>1750</v>
      </c>
      <c r="F66">
        <f t="shared" si="18"/>
        <v>1565</v>
      </c>
      <c r="G66">
        <v>175</v>
      </c>
      <c r="H66">
        <f t="shared" si="19"/>
        <v>160</v>
      </c>
      <c r="I66" s="2">
        <v>300</v>
      </c>
      <c r="J66">
        <f t="shared" si="20"/>
        <v>214</v>
      </c>
      <c r="K66" s="2">
        <v>300</v>
      </c>
      <c r="L66">
        <f t="shared" si="21"/>
        <v>214</v>
      </c>
    </row>
    <row r="67" spans="1:12">
      <c r="A67">
        <v>6</v>
      </c>
      <c r="B67">
        <v>65</v>
      </c>
      <c r="C67">
        <v>66</v>
      </c>
      <c r="D67" s="109">
        <f t="shared" si="17"/>
        <v>14184.506788349652</v>
      </c>
      <c r="E67">
        <v>1750</v>
      </c>
      <c r="F67">
        <f t="shared" si="18"/>
        <v>1575</v>
      </c>
      <c r="G67">
        <v>175</v>
      </c>
      <c r="H67">
        <f t="shared" si="19"/>
        <v>160</v>
      </c>
      <c r="I67" s="2">
        <v>300</v>
      </c>
      <c r="J67">
        <f t="shared" si="20"/>
        <v>215</v>
      </c>
      <c r="K67" s="2">
        <v>300</v>
      </c>
      <c r="L67">
        <f t="shared" si="21"/>
        <v>215</v>
      </c>
    </row>
    <row r="68" spans="1:12">
      <c r="A68">
        <v>6</v>
      </c>
      <c r="B68">
        <v>66</v>
      </c>
      <c r="C68">
        <v>67</v>
      </c>
      <c r="D68" s="109">
        <f t="shared" si="17"/>
        <v>14893.732127767136</v>
      </c>
      <c r="E68">
        <v>1750</v>
      </c>
      <c r="F68">
        <f t="shared" si="18"/>
        <v>1585</v>
      </c>
      <c r="G68">
        <v>175</v>
      </c>
      <c r="H68">
        <f t="shared" si="19"/>
        <v>160</v>
      </c>
      <c r="I68" s="2">
        <v>300</v>
      </c>
      <c r="J68">
        <f t="shared" si="20"/>
        <v>216</v>
      </c>
      <c r="K68" s="2">
        <v>300</v>
      </c>
      <c r="L68">
        <f t="shared" si="21"/>
        <v>216</v>
      </c>
    </row>
    <row r="69" spans="1:12">
      <c r="A69">
        <v>6</v>
      </c>
      <c r="B69">
        <v>67</v>
      </c>
      <c r="C69">
        <v>68</v>
      </c>
      <c r="D69" s="109">
        <f t="shared" si="17"/>
        <v>15638.418734155493</v>
      </c>
      <c r="E69">
        <v>1750</v>
      </c>
      <c r="F69">
        <f t="shared" si="18"/>
        <v>1595</v>
      </c>
      <c r="G69">
        <v>175</v>
      </c>
      <c r="H69">
        <f t="shared" si="19"/>
        <v>160</v>
      </c>
      <c r="I69" s="2">
        <v>300</v>
      </c>
      <c r="J69">
        <f t="shared" si="20"/>
        <v>217</v>
      </c>
      <c r="K69" s="2">
        <v>300</v>
      </c>
      <c r="L69">
        <f t="shared" si="21"/>
        <v>217</v>
      </c>
    </row>
    <row r="70" spans="1:12">
      <c r="A70">
        <v>6</v>
      </c>
      <c r="B70">
        <v>68</v>
      </c>
      <c r="C70">
        <v>69</v>
      </c>
      <c r="D70" s="109">
        <f t="shared" si="17"/>
        <v>16420.339670863268</v>
      </c>
      <c r="E70">
        <v>1750</v>
      </c>
      <c r="F70">
        <f t="shared" si="18"/>
        <v>1605</v>
      </c>
      <c r="G70">
        <v>175</v>
      </c>
      <c r="H70">
        <f t="shared" si="19"/>
        <v>160</v>
      </c>
      <c r="I70" s="2">
        <v>300</v>
      </c>
      <c r="J70">
        <f t="shared" si="20"/>
        <v>218</v>
      </c>
      <c r="K70" s="2">
        <v>300</v>
      </c>
      <c r="L70">
        <f t="shared" si="21"/>
        <v>218</v>
      </c>
    </row>
    <row r="71" spans="1:12">
      <c r="A71">
        <v>6</v>
      </c>
      <c r="B71">
        <v>69</v>
      </c>
      <c r="C71">
        <v>70</v>
      </c>
      <c r="D71" s="109">
        <f t="shared" si="17"/>
        <v>17241.356654406431</v>
      </c>
      <c r="E71">
        <v>1750</v>
      </c>
      <c r="F71">
        <f t="shared" si="18"/>
        <v>1615</v>
      </c>
      <c r="G71">
        <v>175</v>
      </c>
      <c r="H71">
        <f t="shared" si="19"/>
        <v>160</v>
      </c>
      <c r="I71" s="2">
        <v>300</v>
      </c>
      <c r="J71">
        <f t="shared" si="20"/>
        <v>219</v>
      </c>
      <c r="K71" s="2">
        <v>300</v>
      </c>
      <c r="L71">
        <f t="shared" si="21"/>
        <v>219</v>
      </c>
    </row>
    <row r="72" spans="1:12">
      <c r="A72">
        <v>6</v>
      </c>
      <c r="B72">
        <v>70</v>
      </c>
      <c r="C72">
        <v>71</v>
      </c>
      <c r="D72" s="109">
        <f t="shared" si="17"/>
        <v>18103.424487126755</v>
      </c>
      <c r="E72">
        <v>1750</v>
      </c>
      <c r="F72">
        <f t="shared" si="18"/>
        <v>1625</v>
      </c>
      <c r="G72">
        <v>175</v>
      </c>
      <c r="H72">
        <f t="shared" si="19"/>
        <v>160</v>
      </c>
      <c r="I72" s="2">
        <v>300</v>
      </c>
      <c r="J72">
        <f t="shared" si="20"/>
        <v>220</v>
      </c>
      <c r="K72" s="2">
        <v>300</v>
      </c>
      <c r="L72">
        <f t="shared" si="21"/>
        <v>220</v>
      </c>
    </row>
    <row r="73" spans="1:12">
      <c r="A73">
        <v>6</v>
      </c>
      <c r="B73">
        <v>71</v>
      </c>
      <c r="C73">
        <v>72</v>
      </c>
      <c r="D73" s="109">
        <f t="shared" si="17"/>
        <v>19008.595711483093</v>
      </c>
      <c r="E73">
        <v>1750</v>
      </c>
      <c r="F73">
        <f t="shared" si="18"/>
        <v>1635</v>
      </c>
      <c r="G73">
        <v>175</v>
      </c>
      <c r="H73">
        <f t="shared" si="19"/>
        <v>160</v>
      </c>
      <c r="I73" s="2">
        <v>300</v>
      </c>
      <c r="J73">
        <f t="shared" si="20"/>
        <v>221</v>
      </c>
      <c r="K73" s="2">
        <v>300</v>
      </c>
      <c r="L73">
        <f t="shared" si="21"/>
        <v>221</v>
      </c>
    </row>
    <row r="74" spans="1:12">
      <c r="A74">
        <v>6</v>
      </c>
      <c r="B74">
        <v>72</v>
      </c>
      <c r="C74">
        <v>73</v>
      </c>
      <c r="D74" s="109">
        <f t="shared" si="17"/>
        <v>19959.02549705725</v>
      </c>
      <c r="E74">
        <v>1750</v>
      </c>
      <c r="F74">
        <f t="shared" si="18"/>
        <v>1645</v>
      </c>
      <c r="G74">
        <v>175</v>
      </c>
      <c r="H74">
        <f t="shared" si="19"/>
        <v>160</v>
      </c>
      <c r="I74" s="2">
        <v>300</v>
      </c>
      <c r="J74">
        <f t="shared" si="20"/>
        <v>222</v>
      </c>
      <c r="K74" s="2">
        <v>300</v>
      </c>
      <c r="L74">
        <f t="shared" si="21"/>
        <v>222</v>
      </c>
    </row>
    <row r="75" spans="1:12">
      <c r="A75">
        <v>6</v>
      </c>
      <c r="B75">
        <v>73</v>
      </c>
      <c r="C75">
        <v>74</v>
      </c>
      <c r="D75" s="109">
        <f t="shared" si="17"/>
        <v>20956.976771910115</v>
      </c>
      <c r="E75">
        <v>1750</v>
      </c>
      <c r="F75">
        <f t="shared" si="18"/>
        <v>1655</v>
      </c>
      <c r="G75">
        <v>175</v>
      </c>
      <c r="H75">
        <f t="shared" si="19"/>
        <v>160</v>
      </c>
      <c r="I75" s="2">
        <v>300</v>
      </c>
      <c r="J75">
        <f t="shared" si="20"/>
        <v>223</v>
      </c>
      <c r="K75" s="2">
        <v>300</v>
      </c>
      <c r="L75">
        <f t="shared" si="21"/>
        <v>223</v>
      </c>
    </row>
    <row r="76" spans="1:12">
      <c r="A76">
        <v>6</v>
      </c>
      <c r="B76">
        <v>74</v>
      </c>
      <c r="C76">
        <v>75</v>
      </c>
      <c r="D76" s="109">
        <f t="shared" si="17"/>
        <v>22004.825610505621</v>
      </c>
      <c r="E76">
        <v>1750</v>
      </c>
      <c r="F76">
        <f t="shared" si="18"/>
        <v>1665</v>
      </c>
      <c r="G76">
        <v>175</v>
      </c>
      <c r="H76">
        <f t="shared" si="19"/>
        <v>160</v>
      </c>
      <c r="I76" s="2">
        <v>300</v>
      </c>
      <c r="J76">
        <f t="shared" si="20"/>
        <v>224</v>
      </c>
      <c r="K76" s="2">
        <v>300</v>
      </c>
      <c r="L76">
        <f t="shared" si="21"/>
        <v>224</v>
      </c>
    </row>
    <row r="77" spans="1:12">
      <c r="A77">
        <v>6</v>
      </c>
      <c r="B77">
        <v>75</v>
      </c>
      <c r="C77">
        <v>76</v>
      </c>
      <c r="D77" s="109">
        <f t="shared" si="17"/>
        <v>23105.066891030903</v>
      </c>
      <c r="E77">
        <v>1750</v>
      </c>
      <c r="F77">
        <f t="shared" si="18"/>
        <v>1675</v>
      </c>
      <c r="G77">
        <v>175</v>
      </c>
      <c r="H77">
        <f t="shared" si="19"/>
        <v>160</v>
      </c>
      <c r="I77" s="2">
        <v>300</v>
      </c>
      <c r="J77">
        <f t="shared" si="20"/>
        <v>225</v>
      </c>
      <c r="K77" s="2">
        <v>300</v>
      </c>
      <c r="L77">
        <f t="shared" si="21"/>
        <v>225</v>
      </c>
    </row>
    <row r="78" spans="1:12">
      <c r="A78">
        <v>6</v>
      </c>
      <c r="B78">
        <v>76</v>
      </c>
      <c r="C78">
        <v>77</v>
      </c>
      <c r="D78" s="109">
        <f t="shared" si="17"/>
        <v>24260.320235582451</v>
      </c>
      <c r="E78">
        <v>1750</v>
      </c>
      <c r="F78">
        <f t="shared" si="18"/>
        <v>1685</v>
      </c>
      <c r="G78">
        <v>175</v>
      </c>
      <c r="H78">
        <f t="shared" si="19"/>
        <v>160</v>
      </c>
      <c r="I78" s="2">
        <v>300</v>
      </c>
      <c r="J78">
        <f t="shared" si="20"/>
        <v>226</v>
      </c>
      <c r="K78" s="2">
        <v>300</v>
      </c>
      <c r="L78">
        <f t="shared" si="21"/>
        <v>226</v>
      </c>
    </row>
    <row r="79" spans="1:12">
      <c r="A79">
        <v>6</v>
      </c>
      <c r="B79">
        <v>77</v>
      </c>
      <c r="C79">
        <v>78</v>
      </c>
      <c r="D79" s="109">
        <f t="shared" si="17"/>
        <v>25473.336247361574</v>
      </c>
      <c r="E79">
        <v>1750</v>
      </c>
      <c r="F79">
        <f t="shared" si="18"/>
        <v>1695</v>
      </c>
      <c r="G79">
        <v>175</v>
      </c>
      <c r="H79">
        <f t="shared" si="19"/>
        <v>160</v>
      </c>
      <c r="I79" s="2">
        <v>300</v>
      </c>
      <c r="J79">
        <f t="shared" si="20"/>
        <v>227</v>
      </c>
      <c r="K79" s="2">
        <v>300</v>
      </c>
      <c r="L79">
        <f t="shared" si="21"/>
        <v>227</v>
      </c>
    </row>
    <row r="80" spans="1:12">
      <c r="A80">
        <v>6</v>
      </c>
      <c r="B80">
        <v>78</v>
      </c>
      <c r="C80">
        <v>79</v>
      </c>
      <c r="D80" s="109">
        <f t="shared" si="17"/>
        <v>26747.003059729654</v>
      </c>
      <c r="E80">
        <v>1750</v>
      </c>
      <c r="F80">
        <f t="shared" si="18"/>
        <v>1705</v>
      </c>
      <c r="G80">
        <v>175</v>
      </c>
      <c r="H80">
        <f t="shared" si="19"/>
        <v>160</v>
      </c>
      <c r="I80" s="2">
        <v>300</v>
      </c>
      <c r="J80">
        <f t="shared" si="20"/>
        <v>228</v>
      </c>
      <c r="K80" s="2">
        <v>300</v>
      </c>
      <c r="L80">
        <f t="shared" si="21"/>
        <v>228</v>
      </c>
    </row>
    <row r="81" spans="1:12">
      <c r="A81">
        <v>6</v>
      </c>
      <c r="B81">
        <v>79</v>
      </c>
      <c r="C81">
        <v>80</v>
      </c>
      <c r="D81" s="109">
        <f t="shared" si="17"/>
        <v>28084.353212716138</v>
      </c>
      <c r="E81">
        <v>1750</v>
      </c>
      <c r="F81">
        <f t="shared" si="18"/>
        <v>1715</v>
      </c>
      <c r="G81">
        <v>175</v>
      </c>
      <c r="H81">
        <f t="shared" si="19"/>
        <v>160</v>
      </c>
      <c r="I81" s="2">
        <v>300</v>
      </c>
      <c r="J81">
        <f t="shared" si="20"/>
        <v>229</v>
      </c>
      <c r="K81" s="2">
        <v>300</v>
      </c>
      <c r="L81">
        <f t="shared" si="21"/>
        <v>229</v>
      </c>
    </row>
    <row r="82" spans="1:12">
      <c r="A82">
        <v>6</v>
      </c>
      <c r="B82">
        <v>80</v>
      </c>
      <c r="C82">
        <v>81</v>
      </c>
      <c r="D82" s="109">
        <f t="shared" si="17"/>
        <v>29488.570873351946</v>
      </c>
      <c r="E82">
        <v>1750</v>
      </c>
      <c r="F82">
        <f t="shared" si="18"/>
        <v>1725</v>
      </c>
      <c r="G82">
        <v>175</v>
      </c>
      <c r="H82">
        <f t="shared" si="19"/>
        <v>160</v>
      </c>
      <c r="I82" s="2">
        <v>300</v>
      </c>
      <c r="J82">
        <f t="shared" si="20"/>
        <v>230</v>
      </c>
      <c r="K82" s="2">
        <v>300</v>
      </c>
      <c r="L82">
        <f t="shared" si="21"/>
        <v>230</v>
      </c>
    </row>
    <row r="83" spans="1:12">
      <c r="A83">
        <v>7</v>
      </c>
      <c r="B83">
        <v>81</v>
      </c>
      <c r="C83">
        <v>82</v>
      </c>
      <c r="D83" s="109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>
      <c r="A84">
        <v>7</v>
      </c>
      <c r="B84">
        <v>82</v>
      </c>
      <c r="C84">
        <v>83</v>
      </c>
      <c r="D84" s="109">
        <f t="shared" ref="D84:D101" si="22">D83*1.05</f>
        <v>46444.499125529321</v>
      </c>
      <c r="E84">
        <v>2000</v>
      </c>
      <c r="F84">
        <f t="shared" ref="F84:F102" si="23">F83+10</f>
        <v>1795</v>
      </c>
      <c r="G84">
        <v>200</v>
      </c>
      <c r="H84">
        <f t="shared" ref="H84:H102" si="24">H83</f>
        <v>185</v>
      </c>
      <c r="I84" s="2">
        <v>400</v>
      </c>
      <c r="J84">
        <f t="shared" ref="J84:J102" si="25">J83+1</f>
        <v>312</v>
      </c>
      <c r="K84" s="2">
        <v>400</v>
      </c>
      <c r="L84">
        <f t="shared" ref="L84:L102" si="26">L83+1</f>
        <v>312</v>
      </c>
    </row>
    <row r="85" spans="1:12">
      <c r="A85">
        <v>7</v>
      </c>
      <c r="B85">
        <v>83</v>
      </c>
      <c r="C85">
        <v>84</v>
      </c>
      <c r="D85" s="109">
        <f t="shared" si="22"/>
        <v>48766.724081805791</v>
      </c>
      <c r="E85">
        <v>2000</v>
      </c>
      <c r="F85">
        <f t="shared" si="23"/>
        <v>1805</v>
      </c>
      <c r="G85">
        <v>200</v>
      </c>
      <c r="H85">
        <f t="shared" si="24"/>
        <v>185</v>
      </c>
      <c r="I85" s="2">
        <v>400</v>
      </c>
      <c r="J85">
        <f t="shared" si="25"/>
        <v>313</v>
      </c>
      <c r="K85" s="2">
        <v>400</v>
      </c>
      <c r="L85">
        <f t="shared" si="26"/>
        <v>313</v>
      </c>
    </row>
    <row r="86" spans="1:12">
      <c r="A86">
        <v>7</v>
      </c>
      <c r="B86">
        <v>84</v>
      </c>
      <c r="C86">
        <v>85</v>
      </c>
      <c r="D86" s="109">
        <f t="shared" si="22"/>
        <v>51205.060285896085</v>
      </c>
      <c r="E86">
        <v>2000</v>
      </c>
      <c r="F86">
        <f t="shared" si="23"/>
        <v>1815</v>
      </c>
      <c r="G86">
        <v>200</v>
      </c>
      <c r="H86">
        <f t="shared" si="24"/>
        <v>185</v>
      </c>
      <c r="I86" s="2">
        <v>400</v>
      </c>
      <c r="J86">
        <f t="shared" si="25"/>
        <v>314</v>
      </c>
      <c r="K86" s="2">
        <v>400</v>
      </c>
      <c r="L86">
        <f t="shared" si="26"/>
        <v>314</v>
      </c>
    </row>
    <row r="87" spans="1:12">
      <c r="A87">
        <v>7</v>
      </c>
      <c r="B87">
        <v>85</v>
      </c>
      <c r="C87">
        <v>86</v>
      </c>
      <c r="D87" s="109">
        <f t="shared" si="22"/>
        <v>53765.313300190894</v>
      </c>
      <c r="E87">
        <v>2000</v>
      </c>
      <c r="F87">
        <f t="shared" si="23"/>
        <v>1825</v>
      </c>
      <c r="G87">
        <v>200</v>
      </c>
      <c r="H87">
        <f t="shared" si="24"/>
        <v>185</v>
      </c>
      <c r="I87" s="2">
        <v>400</v>
      </c>
      <c r="J87">
        <f t="shared" si="25"/>
        <v>315</v>
      </c>
      <c r="K87" s="2">
        <v>400</v>
      </c>
      <c r="L87">
        <f t="shared" si="26"/>
        <v>315</v>
      </c>
    </row>
    <row r="88" spans="1:12">
      <c r="A88">
        <v>7</v>
      </c>
      <c r="B88">
        <v>86</v>
      </c>
      <c r="C88">
        <v>87</v>
      </c>
      <c r="D88" s="109">
        <f t="shared" si="22"/>
        <v>56453.578965200439</v>
      </c>
      <c r="E88">
        <v>2000</v>
      </c>
      <c r="F88">
        <f t="shared" si="23"/>
        <v>1835</v>
      </c>
      <c r="G88">
        <v>200</v>
      </c>
      <c r="H88">
        <f t="shared" si="24"/>
        <v>185</v>
      </c>
      <c r="I88" s="2">
        <v>400</v>
      </c>
      <c r="J88">
        <f t="shared" si="25"/>
        <v>316</v>
      </c>
      <c r="K88" s="2">
        <v>400</v>
      </c>
      <c r="L88">
        <f t="shared" si="26"/>
        <v>316</v>
      </c>
    </row>
    <row r="89" spans="1:12">
      <c r="A89">
        <v>7</v>
      </c>
      <c r="B89">
        <v>87</v>
      </c>
      <c r="C89">
        <v>88</v>
      </c>
      <c r="D89" s="109">
        <f t="shared" si="22"/>
        <v>59276.25791346046</v>
      </c>
      <c r="E89">
        <v>2000</v>
      </c>
      <c r="F89">
        <f t="shared" si="23"/>
        <v>1845</v>
      </c>
      <c r="G89">
        <v>200</v>
      </c>
      <c r="H89">
        <f t="shared" si="24"/>
        <v>185</v>
      </c>
      <c r="I89" s="2">
        <v>400</v>
      </c>
      <c r="J89">
        <f t="shared" si="25"/>
        <v>317</v>
      </c>
      <c r="K89" s="2">
        <v>400</v>
      </c>
      <c r="L89">
        <f t="shared" si="26"/>
        <v>317</v>
      </c>
    </row>
    <row r="90" spans="1:12">
      <c r="A90">
        <v>7</v>
      </c>
      <c r="B90">
        <v>88</v>
      </c>
      <c r="C90">
        <v>89</v>
      </c>
      <c r="D90" s="109">
        <f t="shared" si="22"/>
        <v>62240.070809133489</v>
      </c>
      <c r="E90">
        <v>2000</v>
      </c>
      <c r="F90">
        <f t="shared" si="23"/>
        <v>1855</v>
      </c>
      <c r="G90">
        <v>200</v>
      </c>
      <c r="H90">
        <f t="shared" si="24"/>
        <v>185</v>
      </c>
      <c r="I90" s="2">
        <v>400</v>
      </c>
      <c r="J90">
        <f t="shared" si="25"/>
        <v>318</v>
      </c>
      <c r="K90" s="2">
        <v>400</v>
      </c>
      <c r="L90">
        <f t="shared" si="26"/>
        <v>318</v>
      </c>
    </row>
    <row r="91" spans="1:12">
      <c r="A91">
        <v>7</v>
      </c>
      <c r="B91">
        <v>89</v>
      </c>
      <c r="C91">
        <v>90</v>
      </c>
      <c r="D91" s="109">
        <f t="shared" si="22"/>
        <v>65352.07434959017</v>
      </c>
      <c r="E91">
        <v>2000</v>
      </c>
      <c r="F91">
        <f t="shared" si="23"/>
        <v>1865</v>
      </c>
      <c r="G91">
        <v>200</v>
      </c>
      <c r="H91">
        <f t="shared" si="24"/>
        <v>185</v>
      </c>
      <c r="I91" s="2">
        <v>400</v>
      </c>
      <c r="J91">
        <f t="shared" si="25"/>
        <v>319</v>
      </c>
      <c r="K91" s="2">
        <v>400</v>
      </c>
      <c r="L91">
        <f t="shared" si="26"/>
        <v>319</v>
      </c>
    </row>
    <row r="92" spans="1:12">
      <c r="A92">
        <v>7</v>
      </c>
      <c r="B92">
        <v>90</v>
      </c>
      <c r="C92">
        <v>91</v>
      </c>
      <c r="D92" s="109">
        <f t="shared" si="22"/>
        <v>68619.678067069675</v>
      </c>
      <c r="E92">
        <v>2000</v>
      </c>
      <c r="F92">
        <f t="shared" si="23"/>
        <v>1875</v>
      </c>
      <c r="G92">
        <v>200</v>
      </c>
      <c r="H92">
        <f t="shared" si="24"/>
        <v>185</v>
      </c>
      <c r="I92" s="2">
        <v>400</v>
      </c>
      <c r="J92">
        <f t="shared" si="25"/>
        <v>320</v>
      </c>
      <c r="K92" s="2">
        <v>400</v>
      </c>
      <c r="L92">
        <f t="shared" si="26"/>
        <v>320</v>
      </c>
    </row>
    <row r="93" spans="1:12">
      <c r="A93">
        <v>7</v>
      </c>
      <c r="B93">
        <v>91</v>
      </c>
      <c r="C93">
        <v>92</v>
      </c>
      <c r="D93" s="109">
        <f t="shared" si="22"/>
        <v>72050.661970423156</v>
      </c>
      <c r="E93">
        <v>2000</v>
      </c>
      <c r="F93">
        <f t="shared" si="23"/>
        <v>1885</v>
      </c>
      <c r="G93">
        <v>200</v>
      </c>
      <c r="H93">
        <f t="shared" si="24"/>
        <v>185</v>
      </c>
      <c r="I93" s="2">
        <v>400</v>
      </c>
      <c r="J93">
        <f t="shared" si="25"/>
        <v>321</v>
      </c>
      <c r="K93" s="2">
        <v>400</v>
      </c>
      <c r="L93">
        <f t="shared" si="26"/>
        <v>321</v>
      </c>
    </row>
    <row r="94" spans="1:12">
      <c r="A94">
        <v>7</v>
      </c>
      <c r="B94">
        <v>92</v>
      </c>
      <c r="C94">
        <v>93</v>
      </c>
      <c r="D94" s="109">
        <f t="shared" si="22"/>
        <v>75653.195068944318</v>
      </c>
      <c r="E94">
        <v>2000</v>
      </c>
      <c r="F94">
        <f t="shared" si="23"/>
        <v>1895</v>
      </c>
      <c r="G94">
        <v>200</v>
      </c>
      <c r="H94">
        <f t="shared" si="24"/>
        <v>185</v>
      </c>
      <c r="I94" s="2">
        <v>400</v>
      </c>
      <c r="J94">
        <f t="shared" si="25"/>
        <v>322</v>
      </c>
      <c r="K94" s="2">
        <v>400</v>
      </c>
      <c r="L94">
        <f t="shared" si="26"/>
        <v>322</v>
      </c>
    </row>
    <row r="95" spans="1:12">
      <c r="A95">
        <v>7</v>
      </c>
      <c r="B95">
        <v>93</v>
      </c>
      <c r="C95">
        <v>94</v>
      </c>
      <c r="D95" s="109">
        <f t="shared" si="22"/>
        <v>79435.854822391542</v>
      </c>
      <c r="E95">
        <v>2000</v>
      </c>
      <c r="F95">
        <f t="shared" si="23"/>
        <v>1905</v>
      </c>
      <c r="G95">
        <v>200</v>
      </c>
      <c r="H95">
        <f t="shared" si="24"/>
        <v>185</v>
      </c>
      <c r="I95" s="2">
        <v>400</v>
      </c>
      <c r="J95">
        <f t="shared" si="25"/>
        <v>323</v>
      </c>
      <c r="K95" s="2">
        <v>400</v>
      </c>
      <c r="L95">
        <f t="shared" si="26"/>
        <v>323</v>
      </c>
    </row>
    <row r="96" spans="1:12">
      <c r="A96">
        <v>7</v>
      </c>
      <c r="B96">
        <v>94</v>
      </c>
      <c r="C96">
        <v>95</v>
      </c>
      <c r="D96" s="109">
        <f t="shared" si="22"/>
        <v>83407.647563511127</v>
      </c>
      <c r="E96">
        <v>2000</v>
      </c>
      <c r="F96">
        <f t="shared" si="23"/>
        <v>1915</v>
      </c>
      <c r="G96">
        <v>200</v>
      </c>
      <c r="H96">
        <f t="shared" si="24"/>
        <v>185</v>
      </c>
      <c r="I96" s="2">
        <v>400</v>
      </c>
      <c r="J96">
        <f t="shared" si="25"/>
        <v>324</v>
      </c>
      <c r="K96" s="2">
        <v>400</v>
      </c>
      <c r="L96">
        <f t="shared" si="26"/>
        <v>324</v>
      </c>
    </row>
    <row r="97" spans="1:12">
      <c r="A97">
        <v>7</v>
      </c>
      <c r="B97">
        <v>95</v>
      </c>
      <c r="C97">
        <v>96</v>
      </c>
      <c r="D97" s="109">
        <f t="shared" si="22"/>
        <v>87578.029941686691</v>
      </c>
      <c r="E97">
        <v>2000</v>
      </c>
      <c r="F97">
        <f t="shared" si="23"/>
        <v>1925</v>
      </c>
      <c r="G97">
        <v>200</v>
      </c>
      <c r="H97">
        <f t="shared" si="24"/>
        <v>185</v>
      </c>
      <c r="I97" s="2">
        <v>400</v>
      </c>
      <c r="J97">
        <f t="shared" si="25"/>
        <v>325</v>
      </c>
      <c r="K97" s="2">
        <v>400</v>
      </c>
      <c r="L97">
        <f t="shared" si="26"/>
        <v>325</v>
      </c>
    </row>
    <row r="98" spans="1:12">
      <c r="A98">
        <v>7</v>
      </c>
      <c r="B98">
        <v>96</v>
      </c>
      <c r="C98">
        <v>97</v>
      </c>
      <c r="D98" s="109">
        <f t="shared" si="22"/>
        <v>91956.931438771033</v>
      </c>
      <c r="E98">
        <v>2000</v>
      </c>
      <c r="F98">
        <f t="shared" si="23"/>
        <v>1935</v>
      </c>
      <c r="G98">
        <v>200</v>
      </c>
      <c r="H98">
        <f t="shared" si="24"/>
        <v>185</v>
      </c>
      <c r="I98" s="2">
        <v>400</v>
      </c>
      <c r="J98">
        <f t="shared" si="25"/>
        <v>326</v>
      </c>
      <c r="K98" s="2">
        <v>400</v>
      </c>
      <c r="L98">
        <f t="shared" si="26"/>
        <v>326</v>
      </c>
    </row>
    <row r="99" spans="1:12">
      <c r="A99">
        <v>7</v>
      </c>
      <c r="B99">
        <v>97</v>
      </c>
      <c r="C99">
        <v>98</v>
      </c>
      <c r="D99" s="109">
        <f t="shared" si="22"/>
        <v>96554.77801070959</v>
      </c>
      <c r="E99">
        <v>2000</v>
      </c>
      <c r="F99">
        <f t="shared" si="23"/>
        <v>1945</v>
      </c>
      <c r="G99">
        <v>200</v>
      </c>
      <c r="H99">
        <f t="shared" si="24"/>
        <v>185</v>
      </c>
      <c r="I99" s="2">
        <v>400</v>
      </c>
      <c r="J99">
        <f t="shared" si="25"/>
        <v>327</v>
      </c>
      <c r="K99" s="2">
        <v>400</v>
      </c>
      <c r="L99">
        <f t="shared" si="26"/>
        <v>327</v>
      </c>
    </row>
    <row r="100" spans="1:12">
      <c r="A100">
        <v>7</v>
      </c>
      <c r="B100">
        <v>98</v>
      </c>
      <c r="C100">
        <v>99</v>
      </c>
      <c r="D100" s="109">
        <f t="shared" si="22"/>
        <v>101382.51691124507</v>
      </c>
      <c r="E100">
        <v>2000</v>
      </c>
      <c r="F100">
        <f t="shared" si="23"/>
        <v>1955</v>
      </c>
      <c r="G100">
        <v>200</v>
      </c>
      <c r="H100">
        <f t="shared" si="24"/>
        <v>185</v>
      </c>
      <c r="I100" s="2">
        <v>400</v>
      </c>
      <c r="J100">
        <f t="shared" si="25"/>
        <v>328</v>
      </c>
      <c r="K100" s="2">
        <v>400</v>
      </c>
      <c r="L100">
        <f t="shared" si="26"/>
        <v>328</v>
      </c>
    </row>
    <row r="101" spans="1:12">
      <c r="A101">
        <v>7</v>
      </c>
      <c r="B101">
        <v>99</v>
      </c>
      <c r="C101">
        <v>100</v>
      </c>
      <c r="D101" s="109">
        <f t="shared" si="22"/>
        <v>106451.64275680733</v>
      </c>
      <c r="E101">
        <v>2000</v>
      </c>
      <c r="F101">
        <f t="shared" si="23"/>
        <v>1965</v>
      </c>
      <c r="G101">
        <v>200</v>
      </c>
      <c r="H101">
        <f t="shared" si="24"/>
        <v>185</v>
      </c>
      <c r="I101" s="2">
        <v>400</v>
      </c>
      <c r="J101">
        <f t="shared" si="25"/>
        <v>329</v>
      </c>
      <c r="K101" s="2">
        <v>400</v>
      </c>
      <c r="L101">
        <f t="shared" si="26"/>
        <v>329</v>
      </c>
    </row>
    <row r="102" spans="1:12">
      <c r="A102">
        <v>7</v>
      </c>
      <c r="B102">
        <v>100</v>
      </c>
      <c r="C102">
        <v>101</v>
      </c>
      <c r="D102" s="109">
        <f>D101*3</f>
        <v>319354.92827042198</v>
      </c>
      <c r="E102">
        <v>2000</v>
      </c>
      <c r="F102">
        <f t="shared" si="23"/>
        <v>1975</v>
      </c>
      <c r="G102">
        <v>200</v>
      </c>
      <c r="H102">
        <f t="shared" si="24"/>
        <v>185</v>
      </c>
      <c r="I102" s="2">
        <v>400</v>
      </c>
      <c r="J102">
        <f t="shared" si="25"/>
        <v>330</v>
      </c>
      <c r="K102" s="2">
        <v>400</v>
      </c>
      <c r="L102">
        <f t="shared" si="26"/>
        <v>330</v>
      </c>
    </row>
    <row r="103" spans="1:12">
      <c r="A103">
        <v>8</v>
      </c>
      <c r="B103">
        <v>101</v>
      </c>
      <c r="C103" s="110" t="s">
        <v>61</v>
      </c>
      <c r="D103" s="110" t="s">
        <v>61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B5" sqref="B5"/>
    </sheetView>
  </sheetViews>
  <sheetFormatPr defaultRowHeight="16.5"/>
  <cols>
    <col min="1" max="1" width="10.875" style="24" customWidth="1"/>
    <col min="2" max="2" width="11.625" style="24" customWidth="1"/>
    <col min="3" max="3" width="10.875" style="24" customWidth="1"/>
    <col min="4" max="18" width="9" style="24" customWidth="1"/>
    <col min="19" max="19" width="9" style="23" customWidth="1"/>
  </cols>
  <sheetData>
    <row r="1" spans="1:19">
      <c r="A1" s="24" t="s">
        <v>68</v>
      </c>
      <c r="B1" s="24" t="s">
        <v>69</v>
      </c>
      <c r="C1" s="24" t="s">
        <v>70</v>
      </c>
    </row>
    <row r="2" spans="1:19">
      <c r="A2" s="24" t="s">
        <v>71</v>
      </c>
      <c r="B2" s="24" t="s">
        <v>72</v>
      </c>
      <c r="C2" s="26" t="s">
        <v>73</v>
      </c>
    </row>
    <row r="4" spans="1:19">
      <c r="A4" s="24" t="s">
        <v>74</v>
      </c>
      <c r="B4" s="24" t="s">
        <v>75</v>
      </c>
    </row>
    <row r="5" spans="1:19">
      <c r="B5" s="24" t="s">
        <v>117</v>
      </c>
    </row>
    <row r="6" spans="1:19">
      <c r="B6" s="24" t="s">
        <v>76</v>
      </c>
    </row>
    <row r="8" spans="1:19">
      <c r="P8" s="23"/>
      <c r="Q8"/>
      <c r="R8"/>
      <c r="S8"/>
    </row>
    <row r="9" spans="1:19">
      <c r="P9" s="23"/>
      <c r="Q9"/>
      <c r="R9"/>
      <c r="S9"/>
    </row>
    <row r="10" spans="1:19">
      <c r="P10" s="23"/>
      <c r="Q10"/>
      <c r="R10"/>
      <c r="S10"/>
    </row>
    <row r="13" spans="1:19">
      <c r="J13"/>
      <c r="K13" s="25"/>
      <c r="L13" s="105"/>
      <c r="M13" s="105"/>
      <c r="N13" s="105"/>
      <c r="O13" s="105"/>
      <c r="P13" s="105"/>
    </row>
    <row r="14" spans="1:19">
      <c r="L14" s="106"/>
      <c r="M14" s="106"/>
      <c r="N14" s="106"/>
      <c r="O14" s="106"/>
      <c r="P14" s="106"/>
    </row>
    <row r="15" spans="1:19">
      <c r="J15"/>
      <c r="K15" s="25"/>
      <c r="L15" s="105"/>
      <c r="M15" s="105"/>
      <c r="N15" s="105"/>
      <c r="O15" s="105"/>
      <c r="P15" s="105"/>
    </row>
    <row r="16" spans="1:19">
      <c r="J16"/>
      <c r="K16"/>
      <c r="L16"/>
      <c r="M16"/>
      <c r="N16"/>
      <c r="O16"/>
      <c r="P16"/>
    </row>
    <row r="17" spans="9:16">
      <c r="J17"/>
      <c r="K17"/>
      <c r="L17"/>
      <c r="M17"/>
      <c r="N17"/>
      <c r="O17"/>
      <c r="P17"/>
    </row>
    <row r="18" spans="9:16">
      <c r="I18"/>
      <c r="J18"/>
      <c r="K18"/>
      <c r="L18"/>
      <c r="M18"/>
      <c r="N18"/>
      <c r="O18"/>
      <c r="P18"/>
    </row>
    <row r="19" spans="9:16">
      <c r="I19"/>
      <c r="J19"/>
      <c r="K19"/>
      <c r="L19"/>
      <c r="M19"/>
      <c r="N19"/>
      <c r="O19"/>
      <c r="P19"/>
    </row>
    <row r="20" spans="9:16">
      <c r="I20"/>
      <c r="J20"/>
      <c r="K20"/>
      <c r="L20"/>
      <c r="M20"/>
      <c r="N20"/>
      <c r="O20"/>
      <c r="P20"/>
    </row>
    <row r="21" spans="9:16">
      <c r="I21"/>
      <c r="J21"/>
      <c r="K21"/>
      <c r="L21"/>
      <c r="M21"/>
      <c r="N21"/>
      <c r="O21"/>
      <c r="P21"/>
    </row>
    <row r="22" spans="9:16">
      <c r="I22"/>
      <c r="J22"/>
      <c r="K22"/>
      <c r="L22"/>
      <c r="M22"/>
      <c r="N22"/>
      <c r="O22"/>
      <c r="P22"/>
    </row>
    <row r="23" spans="9:16">
      <c r="I23"/>
      <c r="J23"/>
      <c r="K23"/>
      <c r="L23"/>
      <c r="M23"/>
      <c r="N23"/>
      <c r="O23"/>
      <c r="P23"/>
    </row>
    <row r="24" spans="9:16">
      <c r="I24"/>
      <c r="J24"/>
      <c r="K24"/>
      <c r="L24"/>
      <c r="M24"/>
      <c r="N24"/>
      <c r="O24"/>
      <c r="P24"/>
    </row>
    <row r="25" spans="9:16">
      <c r="I25"/>
      <c r="J25"/>
      <c r="K25"/>
      <c r="L25"/>
      <c r="M25"/>
      <c r="N25"/>
      <c r="O25"/>
      <c r="P25"/>
    </row>
    <row r="26" spans="9:16">
      <c r="I26"/>
      <c r="J26"/>
      <c r="K26"/>
      <c r="L26"/>
      <c r="M26"/>
      <c r="N26"/>
      <c r="O26"/>
      <c r="P26"/>
    </row>
  </sheetData>
  <mergeCells count="3">
    <mergeCell ref="L13:P13"/>
    <mergeCell ref="L14:P14"/>
    <mergeCell ref="L15:P15"/>
  </mergeCells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20D3-03DF-4AEB-A03C-84A1DC67EBCF}">
  <dimension ref="A1:M14"/>
  <sheetViews>
    <sheetView workbookViewId="0">
      <selection activeCell="G4" sqref="G4"/>
    </sheetView>
  </sheetViews>
  <sheetFormatPr defaultRowHeight="16.5"/>
  <cols>
    <col min="1" max="1" width="11.625" bestFit="1" customWidth="1"/>
    <col min="2" max="2" width="11.375" bestFit="1" customWidth="1"/>
    <col min="3" max="3" width="11.625" bestFit="1" customWidth="1"/>
    <col min="4" max="5" width="7.75" bestFit="1" customWidth="1"/>
    <col min="6" max="6" width="9.5" bestFit="1" customWidth="1"/>
    <col min="7" max="7" width="87.125" style="145" bestFit="1" customWidth="1"/>
    <col min="8" max="8" width="9" style="159"/>
    <col min="9" max="9" width="9" style="160"/>
    <col min="10" max="10" width="9" style="161"/>
  </cols>
  <sheetData>
    <row r="1" spans="1:13">
      <c r="A1" s="59" t="s">
        <v>263</v>
      </c>
      <c r="B1" s="59" t="s">
        <v>264</v>
      </c>
      <c r="C1" s="59" t="s">
        <v>260</v>
      </c>
      <c r="D1" s="59" t="s">
        <v>261</v>
      </c>
      <c r="E1" s="59" t="s">
        <v>262</v>
      </c>
      <c r="F1" s="59" t="s">
        <v>265</v>
      </c>
      <c r="G1" s="151" t="s">
        <v>298</v>
      </c>
      <c r="H1" s="153" t="s">
        <v>305</v>
      </c>
      <c r="I1" s="154"/>
      <c r="J1" s="155"/>
      <c r="L1" s="167"/>
      <c r="M1" s="167"/>
    </row>
    <row r="2" spans="1:13">
      <c r="A2" t="s">
        <v>62</v>
      </c>
      <c r="B2" t="s">
        <v>63</v>
      </c>
      <c r="C2" s="59" t="s">
        <v>294</v>
      </c>
      <c r="D2" s="59" t="s">
        <v>297</v>
      </c>
      <c r="E2" s="59" t="s">
        <v>297</v>
      </c>
      <c r="F2" s="59" t="s">
        <v>297</v>
      </c>
      <c r="H2" s="162"/>
      <c r="I2" s="163"/>
      <c r="J2" s="164"/>
    </row>
    <row r="3" spans="1:13">
      <c r="A3" s="59" t="s">
        <v>295</v>
      </c>
      <c r="B3" s="59" t="s">
        <v>296</v>
      </c>
      <c r="C3" s="59" t="s">
        <v>294</v>
      </c>
      <c r="D3" s="59" t="s">
        <v>297</v>
      </c>
      <c r="E3" s="59" t="s">
        <v>297</v>
      </c>
      <c r="F3" s="59" t="s">
        <v>297</v>
      </c>
      <c r="H3" s="156" t="s">
        <v>302</v>
      </c>
      <c r="I3" s="157" t="s">
        <v>303</v>
      </c>
      <c r="J3" s="158" t="s">
        <v>304</v>
      </c>
    </row>
    <row r="4" spans="1:13">
      <c r="A4" s="22" t="s">
        <v>46</v>
      </c>
      <c r="B4" t="s">
        <v>64</v>
      </c>
      <c r="C4" s="59" t="s">
        <v>294</v>
      </c>
      <c r="D4" s="59" t="s">
        <v>297</v>
      </c>
      <c r="E4" s="59" t="s">
        <v>297</v>
      </c>
      <c r="F4" s="59" t="s">
        <v>297</v>
      </c>
      <c r="H4" s="156" t="s">
        <v>306</v>
      </c>
      <c r="I4" s="157" t="s">
        <v>307</v>
      </c>
      <c r="J4" s="158" t="s">
        <v>308</v>
      </c>
    </row>
    <row r="5" spans="1:13">
      <c r="A5" s="22" t="s">
        <v>16</v>
      </c>
      <c r="B5" t="s">
        <v>3</v>
      </c>
      <c r="C5" s="59" t="s">
        <v>275</v>
      </c>
      <c r="D5">
        <v>1</v>
      </c>
      <c r="E5">
        <v>1</v>
      </c>
      <c r="F5">
        <v>105</v>
      </c>
      <c r="G5" s="151" t="s">
        <v>319</v>
      </c>
      <c r="H5" s="166" t="s">
        <v>310</v>
      </c>
      <c r="I5" s="165" t="s">
        <v>310</v>
      </c>
      <c r="J5" s="168" t="s">
        <v>310</v>
      </c>
    </row>
    <row r="6" spans="1:13">
      <c r="A6" s="22" t="s">
        <v>0</v>
      </c>
      <c r="B6" t="s">
        <v>1</v>
      </c>
      <c r="C6" s="59" t="s">
        <v>276</v>
      </c>
      <c r="D6">
        <v>1</v>
      </c>
      <c r="E6">
        <v>1</v>
      </c>
      <c r="F6">
        <v>8</v>
      </c>
      <c r="G6" s="151" t="s">
        <v>320</v>
      </c>
      <c r="H6" s="166" t="s">
        <v>310</v>
      </c>
      <c r="I6" s="165" t="s">
        <v>310</v>
      </c>
      <c r="J6" s="168" t="s">
        <v>310</v>
      </c>
    </row>
    <row r="7" spans="1:13">
      <c r="A7" s="22" t="s">
        <v>33</v>
      </c>
      <c r="B7" t="s">
        <v>32</v>
      </c>
      <c r="C7" s="59" t="s">
        <v>277</v>
      </c>
      <c r="D7">
        <v>5</v>
      </c>
      <c r="E7">
        <v>0</v>
      </c>
      <c r="F7">
        <v>99999999</v>
      </c>
      <c r="G7" s="151" t="s">
        <v>318</v>
      </c>
      <c r="H7" s="166" t="s">
        <v>310</v>
      </c>
      <c r="I7" s="165" t="s">
        <v>310</v>
      </c>
      <c r="J7" s="168" t="s">
        <v>310</v>
      </c>
    </row>
    <row r="8" spans="1:13">
      <c r="A8" s="22" t="s">
        <v>99</v>
      </c>
      <c r="B8" t="s">
        <v>101</v>
      </c>
      <c r="C8" s="59" t="s">
        <v>275</v>
      </c>
      <c r="D8" s="59">
        <v>5</v>
      </c>
      <c r="E8" s="59">
        <v>5</v>
      </c>
      <c r="F8">
        <v>9999</v>
      </c>
      <c r="G8" s="151" t="s">
        <v>317</v>
      </c>
      <c r="H8" s="166" t="s">
        <v>309</v>
      </c>
      <c r="I8" s="165" t="s">
        <v>310</v>
      </c>
      <c r="J8" s="168" t="s">
        <v>309</v>
      </c>
    </row>
    <row r="9" spans="1:13">
      <c r="A9" s="22" t="s">
        <v>31</v>
      </c>
      <c r="B9" t="s">
        <v>45</v>
      </c>
      <c r="C9" s="59" t="s">
        <v>275</v>
      </c>
      <c r="D9">
        <v>5</v>
      </c>
      <c r="E9">
        <v>0</v>
      </c>
      <c r="F9">
        <v>9999</v>
      </c>
      <c r="G9" s="151" t="s">
        <v>315</v>
      </c>
      <c r="H9" s="166" t="s">
        <v>310</v>
      </c>
      <c r="I9" s="165" t="s">
        <v>310</v>
      </c>
      <c r="J9" s="168" t="s">
        <v>310</v>
      </c>
    </row>
    <row r="10" spans="1:13">
      <c r="A10" s="22" t="s">
        <v>51</v>
      </c>
      <c r="B10" t="s">
        <v>58</v>
      </c>
      <c r="C10" s="59" t="s">
        <v>275</v>
      </c>
      <c r="D10">
        <v>5</v>
      </c>
      <c r="E10">
        <v>0</v>
      </c>
      <c r="F10">
        <v>9999</v>
      </c>
      <c r="G10" s="151" t="s">
        <v>316</v>
      </c>
      <c r="H10" s="166" t="s">
        <v>309</v>
      </c>
      <c r="I10" s="165" t="s">
        <v>310</v>
      </c>
      <c r="J10" s="168" t="s">
        <v>310</v>
      </c>
    </row>
    <row r="11" spans="1:13">
      <c r="A11" s="22" t="s">
        <v>52</v>
      </c>
      <c r="B11" t="s">
        <v>59</v>
      </c>
      <c r="C11" s="59" t="s">
        <v>275</v>
      </c>
      <c r="D11">
        <v>0</v>
      </c>
      <c r="E11">
        <v>0</v>
      </c>
      <c r="F11">
        <v>9999</v>
      </c>
      <c r="G11" s="151" t="s">
        <v>314</v>
      </c>
      <c r="H11" s="166" t="s">
        <v>310</v>
      </c>
      <c r="I11" s="165" t="s">
        <v>310</v>
      </c>
      <c r="J11" s="168" t="s">
        <v>310</v>
      </c>
    </row>
    <row r="12" spans="1:13">
      <c r="A12" s="22" t="s">
        <v>98</v>
      </c>
      <c r="B12" s="59" t="s">
        <v>301</v>
      </c>
      <c r="C12" s="59" t="s">
        <v>276</v>
      </c>
      <c r="D12" s="59">
        <v>0</v>
      </c>
      <c r="E12" s="59">
        <v>0</v>
      </c>
      <c r="F12">
        <v>99</v>
      </c>
      <c r="G12" s="151" t="s">
        <v>311</v>
      </c>
      <c r="H12" s="166" t="s">
        <v>310</v>
      </c>
      <c r="I12" s="165" t="s">
        <v>310</v>
      </c>
      <c r="J12" s="168" t="s">
        <v>309</v>
      </c>
    </row>
    <row r="13" spans="1:13">
      <c r="A13" s="152" t="s">
        <v>299</v>
      </c>
      <c r="B13" s="59" t="s">
        <v>300</v>
      </c>
      <c r="C13" s="59" t="s">
        <v>276</v>
      </c>
      <c r="D13" s="59" t="s">
        <v>297</v>
      </c>
      <c r="E13" s="59">
        <v>1</v>
      </c>
      <c r="F13">
        <v>99</v>
      </c>
      <c r="G13" s="151" t="s">
        <v>312</v>
      </c>
      <c r="H13" s="166" t="s">
        <v>310</v>
      </c>
      <c r="I13" s="165" t="s">
        <v>309</v>
      </c>
      <c r="J13" s="168" t="s">
        <v>309</v>
      </c>
    </row>
    <row r="14" spans="1:13">
      <c r="A14" s="22" t="s">
        <v>77</v>
      </c>
      <c r="B14" t="s">
        <v>78</v>
      </c>
      <c r="C14" s="59" t="s">
        <v>276</v>
      </c>
      <c r="D14" s="59">
        <v>0</v>
      </c>
      <c r="E14" s="59">
        <v>0</v>
      </c>
      <c r="F14">
        <v>99</v>
      </c>
      <c r="G14" s="151" t="s">
        <v>313</v>
      </c>
      <c r="H14" s="166" t="s">
        <v>309</v>
      </c>
      <c r="I14" s="165" t="s">
        <v>309</v>
      </c>
      <c r="J14" s="168" t="s">
        <v>310</v>
      </c>
    </row>
  </sheetData>
  <mergeCells count="1">
    <mergeCell ref="H1:J2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J5" sqref="J5"/>
    </sheetView>
  </sheetViews>
  <sheetFormatPr defaultRowHeight="16.5"/>
  <cols>
    <col min="1" max="1" width="11.625" customWidth="1"/>
    <col min="2" max="2" width="9.75" customWidth="1"/>
    <col min="3" max="3" width="5.75" customWidth="1"/>
    <col min="4" max="4" width="5.25" customWidth="1"/>
    <col min="5" max="5" width="5.5" customWidth="1"/>
    <col min="6" max="11" width="7.125" customWidth="1"/>
    <col min="12" max="12" width="5.75" customWidth="1"/>
    <col min="13" max="13" width="9.625" customWidth="1"/>
  </cols>
  <sheetData>
    <row r="1" spans="1:13">
      <c r="A1" t="s">
        <v>62</v>
      </c>
      <c r="B1" s="22" t="s">
        <v>46</v>
      </c>
      <c r="C1" s="22" t="s">
        <v>47</v>
      </c>
      <c r="D1" s="22" t="s">
        <v>48</v>
      </c>
      <c r="E1" s="22" t="s">
        <v>49</v>
      </c>
      <c r="F1" s="22" t="s">
        <v>50</v>
      </c>
      <c r="G1" s="22" t="s">
        <v>51</v>
      </c>
      <c r="H1" s="22" t="s">
        <v>52</v>
      </c>
      <c r="I1" s="22" t="s">
        <v>77</v>
      </c>
      <c r="J1" s="22" t="s">
        <v>98</v>
      </c>
      <c r="K1" s="22" t="s">
        <v>99</v>
      </c>
      <c r="L1" s="22" t="s">
        <v>53</v>
      </c>
      <c r="M1" s="22" t="s">
        <v>108</v>
      </c>
    </row>
    <row r="2" spans="1:13">
      <c r="A2" t="s">
        <v>63</v>
      </c>
      <c r="B2" t="s">
        <v>64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78</v>
      </c>
      <c r="J2" t="s">
        <v>100</v>
      </c>
      <c r="K2" t="s">
        <v>101</v>
      </c>
      <c r="L2" t="s">
        <v>60</v>
      </c>
    </row>
    <row r="4" spans="1:13">
      <c r="A4" t="s">
        <v>65</v>
      </c>
      <c r="B4" t="s">
        <v>79</v>
      </c>
      <c r="C4">
        <f t="shared" ref="C4:C21" si="0">IF(D4&lt;=20,1,IF(D4&lt;=30,2,IF(D4&lt;=40,3,IF(D4&lt;=50,4,IF(D4&lt;=60,5,IF(D4&lt;=80,6,IF(D4&lt;=100,7,IF(D4&gt;=101,8))))))))</f>
        <v>1</v>
      </c>
      <c r="D4">
        <v>5</v>
      </c>
      <c r="E4">
        <v>150</v>
      </c>
      <c r="F4">
        <v>100</v>
      </c>
      <c r="G4">
        <v>5</v>
      </c>
      <c r="H4">
        <v>85</v>
      </c>
      <c r="I4" t="s">
        <v>61</v>
      </c>
      <c r="J4">
        <v>5</v>
      </c>
      <c r="K4" t="s">
        <v>61</v>
      </c>
    </row>
    <row r="5" spans="1:13">
      <c r="A5" t="s">
        <v>66</v>
      </c>
      <c r="B5" t="s">
        <v>80</v>
      </c>
      <c r="C5">
        <f t="shared" si="0"/>
        <v>3</v>
      </c>
      <c r="D5">
        <v>34</v>
      </c>
      <c r="E5">
        <v>320</v>
      </c>
      <c r="F5">
        <v>180</v>
      </c>
      <c r="G5">
        <v>5</v>
      </c>
      <c r="H5">
        <v>85</v>
      </c>
      <c r="I5" t="s">
        <v>61</v>
      </c>
      <c r="J5">
        <v>15</v>
      </c>
      <c r="K5" t="s">
        <v>61</v>
      </c>
    </row>
    <row r="6" spans="1:13">
      <c r="A6" t="s">
        <v>67</v>
      </c>
      <c r="B6" t="s">
        <v>81</v>
      </c>
      <c r="C6">
        <f t="shared" si="0"/>
        <v>5</v>
      </c>
      <c r="D6">
        <v>52</v>
      </c>
      <c r="E6">
        <v>560</v>
      </c>
      <c r="F6">
        <v>360</v>
      </c>
      <c r="G6">
        <v>5</v>
      </c>
      <c r="H6">
        <v>85</v>
      </c>
      <c r="I6" t="s">
        <v>61</v>
      </c>
      <c r="J6">
        <v>25</v>
      </c>
      <c r="K6" t="s">
        <v>61</v>
      </c>
    </row>
    <row r="7" spans="1:13">
      <c r="A7" t="s">
        <v>82</v>
      </c>
      <c r="B7" t="s">
        <v>83</v>
      </c>
      <c r="C7">
        <f t="shared" si="0"/>
        <v>4</v>
      </c>
      <c r="D7">
        <v>43</v>
      </c>
      <c r="E7">
        <v>440</v>
      </c>
      <c r="F7">
        <v>200</v>
      </c>
      <c r="G7">
        <v>5</v>
      </c>
      <c r="H7">
        <v>85</v>
      </c>
      <c r="I7" t="s">
        <v>61</v>
      </c>
      <c r="J7">
        <v>20</v>
      </c>
      <c r="K7" t="s">
        <v>61</v>
      </c>
    </row>
    <row r="8" spans="1:13">
      <c r="A8" t="s">
        <v>84</v>
      </c>
      <c r="B8" t="s">
        <v>92</v>
      </c>
      <c r="C8">
        <f t="shared" si="0"/>
        <v>6</v>
      </c>
      <c r="D8">
        <v>78</v>
      </c>
      <c r="E8">
        <v>1300</v>
      </c>
      <c r="F8">
        <v>440</v>
      </c>
      <c r="G8">
        <v>5</v>
      </c>
      <c r="H8">
        <v>85</v>
      </c>
      <c r="I8" t="s">
        <v>61</v>
      </c>
      <c r="J8">
        <v>350</v>
      </c>
      <c r="K8" t="s">
        <v>61</v>
      </c>
    </row>
    <row r="9" spans="1:13">
      <c r="A9" t="s">
        <v>86</v>
      </c>
      <c r="B9" t="s">
        <v>93</v>
      </c>
      <c r="C9">
        <f t="shared" si="0"/>
        <v>2</v>
      </c>
      <c r="D9">
        <v>24</v>
      </c>
      <c r="E9">
        <v>290</v>
      </c>
      <c r="F9">
        <v>230</v>
      </c>
      <c r="G9">
        <v>5</v>
      </c>
      <c r="H9">
        <v>85</v>
      </c>
      <c r="I9" t="s">
        <v>61</v>
      </c>
      <c r="J9">
        <v>10</v>
      </c>
      <c r="K9" t="s">
        <v>61</v>
      </c>
    </row>
    <row r="10" spans="1:13">
      <c r="A10" t="s">
        <v>87</v>
      </c>
      <c r="B10" t="s">
        <v>94</v>
      </c>
      <c r="C10">
        <f t="shared" si="0"/>
        <v>1</v>
      </c>
      <c r="D10">
        <v>8</v>
      </c>
      <c r="E10">
        <v>150</v>
      </c>
      <c r="F10">
        <v>35</v>
      </c>
      <c r="G10">
        <v>5</v>
      </c>
      <c r="H10">
        <v>85</v>
      </c>
      <c r="I10" t="s">
        <v>61</v>
      </c>
      <c r="J10">
        <v>5</v>
      </c>
      <c r="K10" t="s">
        <v>61</v>
      </c>
    </row>
    <row r="11" spans="1:13">
      <c r="A11" t="s">
        <v>88</v>
      </c>
      <c r="B11" t="s">
        <v>95</v>
      </c>
      <c r="C11">
        <f t="shared" si="0"/>
        <v>1</v>
      </c>
      <c r="D11">
        <v>15</v>
      </c>
      <c r="E11">
        <v>190</v>
      </c>
      <c r="F11">
        <v>75</v>
      </c>
      <c r="G11">
        <v>5</v>
      </c>
      <c r="H11">
        <v>85</v>
      </c>
      <c r="I11" t="s">
        <v>61</v>
      </c>
      <c r="J11">
        <v>5</v>
      </c>
      <c r="K11" t="s">
        <v>61</v>
      </c>
    </row>
    <row r="12" spans="1:13">
      <c r="A12" t="s">
        <v>89</v>
      </c>
      <c r="B12" t="s">
        <v>96</v>
      </c>
      <c r="C12">
        <f t="shared" si="0"/>
        <v>2</v>
      </c>
      <c r="D12">
        <v>21</v>
      </c>
      <c r="E12">
        <v>240</v>
      </c>
      <c r="F12">
        <v>210</v>
      </c>
      <c r="G12">
        <v>5</v>
      </c>
      <c r="H12">
        <v>85</v>
      </c>
      <c r="I12" t="s">
        <v>61</v>
      </c>
      <c r="J12">
        <v>10</v>
      </c>
      <c r="K12" t="s">
        <v>61</v>
      </c>
    </row>
    <row r="13" spans="1:13">
      <c r="A13" t="s">
        <v>90</v>
      </c>
      <c r="B13" t="s">
        <v>85</v>
      </c>
      <c r="C13">
        <f t="shared" si="0"/>
        <v>2</v>
      </c>
      <c r="D13">
        <v>24</v>
      </c>
      <c r="E13">
        <v>255</v>
      </c>
      <c r="F13">
        <v>260</v>
      </c>
      <c r="G13">
        <v>5</v>
      </c>
      <c r="H13">
        <v>85</v>
      </c>
      <c r="I13" t="s">
        <v>61</v>
      </c>
      <c r="J13">
        <v>10</v>
      </c>
      <c r="K13" t="s">
        <v>61</v>
      </c>
    </row>
    <row r="14" spans="1:13">
      <c r="A14" t="s">
        <v>91</v>
      </c>
      <c r="B14" t="s">
        <v>97</v>
      </c>
      <c r="C14">
        <f t="shared" si="0"/>
        <v>5</v>
      </c>
      <c r="D14">
        <v>57</v>
      </c>
      <c r="E14">
        <v>980</v>
      </c>
      <c r="F14">
        <v>340</v>
      </c>
      <c r="G14">
        <v>5</v>
      </c>
      <c r="H14">
        <v>65</v>
      </c>
      <c r="I14" t="s">
        <v>61</v>
      </c>
      <c r="J14">
        <v>200</v>
      </c>
      <c r="K14" t="s">
        <v>61</v>
      </c>
    </row>
    <row r="15" spans="1:13">
      <c r="A15" t="s">
        <v>102</v>
      </c>
      <c r="B15" t="s">
        <v>105</v>
      </c>
      <c r="C15">
        <f t="shared" si="0"/>
        <v>2</v>
      </c>
      <c r="D15">
        <v>29</v>
      </c>
      <c r="E15">
        <v>600</v>
      </c>
      <c r="F15">
        <v>250</v>
      </c>
      <c r="G15">
        <v>15</v>
      </c>
      <c r="H15">
        <v>45</v>
      </c>
      <c r="I15" t="s">
        <v>61</v>
      </c>
      <c r="J15">
        <v>40</v>
      </c>
      <c r="K15" t="s">
        <v>61</v>
      </c>
    </row>
    <row r="16" spans="1:13">
      <c r="A16" t="s">
        <v>103</v>
      </c>
      <c r="B16" t="s">
        <v>106</v>
      </c>
      <c r="C16">
        <f t="shared" si="0"/>
        <v>4</v>
      </c>
      <c r="D16">
        <v>47</v>
      </c>
      <c r="E16">
        <v>760</v>
      </c>
      <c r="F16">
        <v>380</v>
      </c>
      <c r="G16">
        <v>15</v>
      </c>
      <c r="H16">
        <v>45</v>
      </c>
      <c r="I16" t="s">
        <v>61</v>
      </c>
      <c r="J16">
        <v>80</v>
      </c>
      <c r="K16" t="s">
        <v>61</v>
      </c>
    </row>
    <row r="17" spans="1:11">
      <c r="A17" t="s">
        <v>104</v>
      </c>
      <c r="B17" t="s">
        <v>107</v>
      </c>
      <c r="C17">
        <f t="shared" si="0"/>
        <v>6</v>
      </c>
      <c r="D17">
        <v>62</v>
      </c>
      <c r="E17">
        <v>840</v>
      </c>
      <c r="F17">
        <v>500</v>
      </c>
      <c r="G17">
        <v>15</v>
      </c>
      <c r="H17">
        <v>45</v>
      </c>
      <c r="I17" t="s">
        <v>61</v>
      </c>
      <c r="J17">
        <v>120</v>
      </c>
      <c r="K17" t="s">
        <v>61</v>
      </c>
    </row>
    <row r="18" spans="1:11">
      <c r="A18" t="s">
        <v>109</v>
      </c>
      <c r="B18" t="s">
        <v>113</v>
      </c>
      <c r="C18">
        <f t="shared" si="0"/>
        <v>3</v>
      </c>
      <c r="D18">
        <v>39</v>
      </c>
      <c r="E18">
        <v>390</v>
      </c>
      <c r="F18">
        <v>280</v>
      </c>
      <c r="G18">
        <v>5</v>
      </c>
      <c r="H18">
        <v>85</v>
      </c>
      <c r="I18" t="s">
        <v>61</v>
      </c>
      <c r="J18">
        <v>15</v>
      </c>
      <c r="K18" t="s">
        <v>61</v>
      </c>
    </row>
    <row r="19" spans="1:11">
      <c r="A19" t="s">
        <v>110</v>
      </c>
      <c r="B19" t="s">
        <v>114</v>
      </c>
      <c r="C19">
        <f t="shared" si="0"/>
        <v>2</v>
      </c>
      <c r="D19">
        <v>21</v>
      </c>
      <c r="E19">
        <v>215</v>
      </c>
      <c r="F19">
        <v>145</v>
      </c>
      <c r="G19">
        <v>5</v>
      </c>
      <c r="H19">
        <v>85</v>
      </c>
      <c r="I19" t="s">
        <v>61</v>
      </c>
      <c r="J19">
        <v>10</v>
      </c>
      <c r="K19">
        <v>50</v>
      </c>
    </row>
    <row r="20" spans="1:11">
      <c r="A20" t="s">
        <v>111</v>
      </c>
      <c r="B20" t="s">
        <v>115</v>
      </c>
      <c r="C20">
        <f t="shared" si="0"/>
        <v>6</v>
      </c>
      <c r="D20">
        <v>68</v>
      </c>
      <c r="E20">
        <v>1240</v>
      </c>
      <c r="F20">
        <v>345</v>
      </c>
      <c r="G20">
        <v>5</v>
      </c>
      <c r="H20">
        <v>85</v>
      </c>
      <c r="I20" t="s">
        <v>61</v>
      </c>
      <c r="J20">
        <v>300</v>
      </c>
      <c r="K20" t="s">
        <v>61</v>
      </c>
    </row>
    <row r="21" spans="1:11">
      <c r="A21" t="s">
        <v>112</v>
      </c>
      <c r="B21" t="s">
        <v>116</v>
      </c>
      <c r="C21">
        <f t="shared" si="0"/>
        <v>3</v>
      </c>
      <c r="D21">
        <v>33</v>
      </c>
      <c r="E21">
        <v>340</v>
      </c>
      <c r="F21">
        <v>225</v>
      </c>
      <c r="G21">
        <v>5</v>
      </c>
      <c r="H21">
        <v>85</v>
      </c>
      <c r="I21" t="s">
        <v>61</v>
      </c>
      <c r="J21">
        <v>15</v>
      </c>
      <c r="K21" t="s">
        <v>61</v>
      </c>
    </row>
    <row r="23" spans="1:11">
      <c r="A23" t="s">
        <v>119</v>
      </c>
      <c r="B23" t="s">
        <v>118</v>
      </c>
      <c r="C23">
        <f t="shared" ref="C23:C37" si="1">IF(D23&lt;=20,1,IF(D23&lt;=30,2,IF(D23&lt;=40,3,IF(D23&lt;=50,4,IF(D23&lt;=60,5,IF(D23&lt;=80,6,IF(D23&lt;=100,7,IF(D23&gt;=101,8))))))))</f>
        <v>4</v>
      </c>
      <c r="D23">
        <v>45</v>
      </c>
    </row>
    <row r="24" spans="1:11">
      <c r="A24" t="s">
        <v>120</v>
      </c>
      <c r="B24" t="s">
        <v>134</v>
      </c>
      <c r="C24">
        <f t="shared" si="1"/>
        <v>2</v>
      </c>
      <c r="D24">
        <v>25</v>
      </c>
    </row>
    <row r="25" spans="1:11">
      <c r="A25" t="s">
        <v>121</v>
      </c>
      <c r="B25" t="s">
        <v>135</v>
      </c>
      <c r="C25">
        <f t="shared" si="1"/>
        <v>4</v>
      </c>
      <c r="D25">
        <v>45</v>
      </c>
    </row>
    <row r="26" spans="1:11">
      <c r="A26" t="s">
        <v>122</v>
      </c>
      <c r="B26" t="s">
        <v>136</v>
      </c>
      <c r="C26">
        <f t="shared" si="1"/>
        <v>3</v>
      </c>
      <c r="D26">
        <v>31</v>
      </c>
    </row>
    <row r="27" spans="1:11">
      <c r="A27" t="s">
        <v>123</v>
      </c>
      <c r="B27" t="s">
        <v>137</v>
      </c>
      <c r="C27">
        <f t="shared" si="1"/>
        <v>2</v>
      </c>
      <c r="D27">
        <v>24</v>
      </c>
    </row>
    <row r="28" spans="1:11">
      <c r="A28" t="s">
        <v>124</v>
      </c>
      <c r="B28" t="s">
        <v>138</v>
      </c>
      <c r="C28">
        <f t="shared" si="1"/>
        <v>1</v>
      </c>
      <c r="D28">
        <v>13</v>
      </c>
    </row>
    <row r="29" spans="1:11">
      <c r="A29" t="s">
        <v>125</v>
      </c>
      <c r="B29" t="s">
        <v>139</v>
      </c>
      <c r="C29">
        <f t="shared" si="1"/>
        <v>5</v>
      </c>
      <c r="D29">
        <v>55</v>
      </c>
    </row>
    <row r="30" spans="1:11">
      <c r="A30" t="s">
        <v>126</v>
      </c>
      <c r="B30" t="s">
        <v>140</v>
      </c>
      <c r="C30">
        <f t="shared" si="1"/>
        <v>2</v>
      </c>
      <c r="D30">
        <v>23</v>
      </c>
    </row>
    <row r="31" spans="1:11">
      <c r="A31" t="s">
        <v>127</v>
      </c>
      <c r="B31" t="s">
        <v>141</v>
      </c>
      <c r="C31">
        <f t="shared" si="1"/>
        <v>6</v>
      </c>
      <c r="D31">
        <v>61</v>
      </c>
    </row>
    <row r="32" spans="1:11">
      <c r="A32" t="s">
        <v>128</v>
      </c>
      <c r="B32" t="s">
        <v>142</v>
      </c>
      <c r="C32">
        <f t="shared" si="1"/>
        <v>6</v>
      </c>
      <c r="D32">
        <v>76</v>
      </c>
    </row>
    <row r="33" spans="1:4">
      <c r="A33" t="s">
        <v>129</v>
      </c>
      <c r="B33" t="s">
        <v>143</v>
      </c>
      <c r="C33">
        <f t="shared" si="1"/>
        <v>3</v>
      </c>
      <c r="D33">
        <v>32</v>
      </c>
    </row>
    <row r="34" spans="1:4">
      <c r="A34" t="s">
        <v>130</v>
      </c>
      <c r="B34" t="s">
        <v>144</v>
      </c>
      <c r="C34">
        <f t="shared" si="1"/>
        <v>2</v>
      </c>
      <c r="D34">
        <v>21</v>
      </c>
    </row>
    <row r="35" spans="1:4">
      <c r="A35" t="s">
        <v>131</v>
      </c>
      <c r="B35" t="s">
        <v>145</v>
      </c>
      <c r="C35">
        <f t="shared" si="1"/>
        <v>1</v>
      </c>
      <c r="D35">
        <v>12</v>
      </c>
    </row>
    <row r="36" spans="1:4">
      <c r="A36" t="s">
        <v>132</v>
      </c>
      <c r="B36" t="s">
        <v>146</v>
      </c>
      <c r="C36">
        <f t="shared" si="1"/>
        <v>3</v>
      </c>
      <c r="D36">
        <v>34</v>
      </c>
    </row>
    <row r="37" spans="1:4">
      <c r="A37" t="s">
        <v>133</v>
      </c>
      <c r="B37" t="s">
        <v>147</v>
      </c>
      <c r="C37">
        <f t="shared" si="1"/>
        <v>2</v>
      </c>
      <c r="D37">
        <v>27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K28" sqref="K28"/>
    </sheetView>
  </sheetViews>
  <sheetFormatPr defaultRowHeight="16.5"/>
  <cols>
    <col min="2" max="2" width="9.75" style="4" customWidth="1"/>
    <col min="4" max="4" width="18.5" customWidth="1"/>
    <col min="5" max="5" width="9.75" customWidth="1"/>
    <col min="6" max="6" width="12" customWidth="1"/>
    <col min="10" max="10" width="18.5" customWidth="1"/>
  </cols>
  <sheetData>
    <row r="1" spans="1:6">
      <c r="A1" t="s">
        <v>0</v>
      </c>
      <c r="B1" s="4" t="s">
        <v>26</v>
      </c>
      <c r="C1" t="s">
        <v>16</v>
      </c>
      <c r="D1" t="s">
        <v>17</v>
      </c>
      <c r="E1" t="s">
        <v>18</v>
      </c>
      <c r="F1" t="s">
        <v>20</v>
      </c>
    </row>
    <row r="2" spans="1:6">
      <c r="A2">
        <v>1</v>
      </c>
      <c r="B2" s="104" t="s">
        <v>22</v>
      </c>
      <c r="C2" s="3" t="s">
        <v>8</v>
      </c>
      <c r="D2">
        <v>110</v>
      </c>
      <c r="E2">
        <v>500</v>
      </c>
      <c r="F2">
        <v>50</v>
      </c>
    </row>
    <row r="3" spans="1:6">
      <c r="A3">
        <v>1</v>
      </c>
      <c r="B3" s="104"/>
      <c r="C3" s="3" t="s">
        <v>9</v>
      </c>
      <c r="D3">
        <v>140</v>
      </c>
      <c r="E3">
        <v>500</v>
      </c>
      <c r="F3">
        <v>50</v>
      </c>
    </row>
    <row r="4" spans="1:6">
      <c r="A4">
        <v>2</v>
      </c>
      <c r="B4" s="104" t="s">
        <v>23</v>
      </c>
      <c r="C4" s="3" t="s">
        <v>10</v>
      </c>
      <c r="D4">
        <v>170</v>
      </c>
      <c r="E4">
        <v>750</v>
      </c>
      <c r="F4">
        <v>75</v>
      </c>
    </row>
    <row r="5" spans="1:6">
      <c r="A5">
        <v>3</v>
      </c>
      <c r="B5" s="104"/>
      <c r="C5" s="3" t="s">
        <v>11</v>
      </c>
      <c r="D5">
        <v>200</v>
      </c>
      <c r="E5">
        <v>1000</v>
      </c>
      <c r="F5">
        <v>100</v>
      </c>
    </row>
    <row r="6" spans="1:6">
      <c r="A6">
        <v>4</v>
      </c>
      <c r="B6" s="104"/>
      <c r="C6" s="3" t="s">
        <v>12</v>
      </c>
      <c r="D6">
        <v>200</v>
      </c>
      <c r="E6">
        <v>1250</v>
      </c>
      <c r="F6">
        <v>125</v>
      </c>
    </row>
    <row r="7" spans="1:6">
      <c r="A7">
        <v>5</v>
      </c>
      <c r="B7" s="104" t="s">
        <v>24</v>
      </c>
      <c r="C7" s="3" t="s">
        <v>13</v>
      </c>
      <c r="D7">
        <v>400</v>
      </c>
      <c r="E7">
        <v>1500</v>
      </c>
      <c r="F7">
        <v>150</v>
      </c>
    </row>
    <row r="8" spans="1:6">
      <c r="A8">
        <v>6</v>
      </c>
      <c r="B8" s="104"/>
      <c r="C8" s="3" t="s">
        <v>15</v>
      </c>
      <c r="D8">
        <v>600</v>
      </c>
      <c r="E8">
        <v>1750</v>
      </c>
      <c r="F8">
        <v>175</v>
      </c>
    </row>
    <row r="9" spans="1:6">
      <c r="A9">
        <v>7</v>
      </c>
      <c r="B9" s="104" t="s">
        <v>25</v>
      </c>
      <c r="C9" s="3" t="s">
        <v>14</v>
      </c>
      <c r="D9">
        <v>800</v>
      </c>
      <c r="E9">
        <v>2000</v>
      </c>
      <c r="F9">
        <v>200</v>
      </c>
    </row>
    <row r="10" spans="1:6">
      <c r="A10">
        <v>8</v>
      </c>
      <c r="B10" s="104"/>
      <c r="C10" s="3">
        <v>101</v>
      </c>
      <c r="D10">
        <v>1000</v>
      </c>
      <c r="E10">
        <v>2500</v>
      </c>
      <c r="F10">
        <v>250</v>
      </c>
    </row>
  </sheetData>
  <mergeCells count="4">
    <mergeCell ref="B2:B3"/>
    <mergeCell ref="B4:B6"/>
    <mergeCell ref="B7:B8"/>
    <mergeCell ref="B9:B10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데미지 계산기</vt:lpstr>
      <vt:lpstr>PC 능력치 테이블</vt:lpstr>
      <vt:lpstr>상승 능력치</vt:lpstr>
      <vt:lpstr>경지 달성 상승 능력치</vt:lpstr>
      <vt:lpstr>PC 세부 능력치</vt:lpstr>
      <vt:lpstr>몬스터 ID 규칙</vt:lpstr>
      <vt:lpstr>몬스터 능력치 테이블</vt:lpstr>
      <vt:lpstr>일반 몬스터</vt:lpstr>
      <vt:lpstr>PC 능력치 한계치(참고용)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yjk0401</dc:creator>
  <cp:lastModifiedBy>User</cp:lastModifiedBy>
  <cp:revision>3</cp:revision>
  <dcterms:modified xsi:type="dcterms:W3CDTF">2024-04-01T10:50:34Z</dcterms:modified>
  <cp:version>9.103.97.45139</cp:version>
</cp:coreProperties>
</file>