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마이트앤매직\"/>
    </mc:Choice>
  </mc:AlternateContent>
  <xr:revisionPtr revIDLastSave="0" documentId="13_ncr:1_{F4325996-9EEC-4F29-97C1-92E73EB1BE88}" xr6:coauthVersionLast="47" xr6:coauthVersionMax="47" xr10:uidLastSave="{00000000-0000-0000-0000-000000000000}"/>
  <bookViews>
    <workbookView xWindow="4065" yWindow="480" windowWidth="18300" windowHeight="14850" activeTab="2" xr2:uid="{9CB8E1AF-0819-4D64-B81D-C20268A8F2DD}"/>
  </bookViews>
  <sheets>
    <sheet name="Sheet1" sheetId="1" r:id="rId1"/>
    <sheet name="유닛 능력치 테이블" sheetId="2" r:id="rId2"/>
    <sheet name="데미지 계산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3" l="1"/>
  <c r="E18" i="3"/>
  <c r="E17" i="3"/>
  <c r="E16" i="3"/>
  <c r="E15" i="3"/>
  <c r="E14" i="3"/>
  <c r="E13" i="3"/>
  <c r="E12" i="3"/>
  <c r="E11" i="3"/>
  <c r="E10" i="3"/>
  <c r="E8" i="3"/>
  <c r="E7" i="3"/>
  <c r="E6" i="3"/>
  <c r="E5" i="3"/>
  <c r="B11" i="3"/>
  <c r="B12" i="3"/>
  <c r="B19" i="3"/>
  <c r="B18" i="3"/>
  <c r="B17" i="3"/>
  <c r="B16" i="3"/>
  <c r="B15" i="3"/>
  <c r="B14" i="3"/>
  <c r="B13" i="3"/>
  <c r="B10" i="3"/>
  <c r="B8" i="3"/>
  <c r="B7" i="3"/>
  <c r="B6" i="3"/>
  <c r="B5" i="3"/>
  <c r="H3" i="3" l="1"/>
  <c r="H2" i="3"/>
</calcChain>
</file>

<file path=xl/sharedStrings.xml><?xml version="1.0" encoding="utf-8"?>
<sst xmlns="http://schemas.openxmlformats.org/spreadsheetml/2006/main" count="100" uniqueCount="55">
  <si>
    <t>타운</t>
    <phoneticPr fontId="1" type="noConversion"/>
  </si>
  <si>
    <t>티어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</si>
  <si>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</si>
  <si>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</si>
  <si>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</si>
  <si>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주도력</t>
    <phoneticPr fontId="1" type="noConversion"/>
  </si>
  <si>
    <t>속도</t>
    <phoneticPr fontId="1" type="noConversion"/>
  </si>
  <si>
    <t>0=중립, 1=헤이븐, 2=실반, 3=아카데미, 4=인퍼노, 5=네크로폴리스, 6=던전, 7=포트리스, 8=스트롱홀드</t>
    <phoneticPr fontId="1" type="noConversion"/>
  </si>
  <si>
    <t>1~7</t>
    <phoneticPr fontId="1" type="noConversion"/>
  </si>
  <si>
    <t>업그레이드</t>
    <phoneticPr fontId="1" type="noConversion"/>
  </si>
  <si>
    <t>0=기본, 1=1번 업그레이드, 2=2번 업그레이드</t>
    <phoneticPr fontId="1" type="noConversion"/>
  </si>
  <si>
    <t>최소 데미지</t>
    <phoneticPr fontId="1" type="noConversion"/>
  </si>
  <si>
    <t>최대 데미지</t>
    <phoneticPr fontId="1" type="noConversion"/>
  </si>
  <si>
    <t>잔탄</t>
    <phoneticPr fontId="1" type="noConversion"/>
  </si>
  <si>
    <t>생산력</t>
    <phoneticPr fontId="1" type="noConversion"/>
  </si>
  <si>
    <t>가격</t>
    <phoneticPr fontId="1" type="noConversion"/>
  </si>
  <si>
    <t>이름</t>
    <phoneticPr fontId="1" type="noConversion"/>
  </si>
  <si>
    <t>늑대</t>
    <phoneticPr fontId="1" type="noConversion"/>
  </si>
  <si>
    <t>대지의 정령</t>
    <phoneticPr fontId="1" type="noConversion"/>
  </si>
  <si>
    <t>대기의 정령</t>
    <phoneticPr fontId="1" type="noConversion"/>
  </si>
  <si>
    <t>불의 정령</t>
    <phoneticPr fontId="1" type="noConversion"/>
  </si>
  <si>
    <t>물의 정령</t>
    <phoneticPr fontId="1" type="noConversion"/>
  </si>
  <si>
    <t>미라</t>
    <phoneticPr fontId="1" type="noConversion"/>
  </si>
  <si>
    <t>죽음의 기사</t>
    <phoneticPr fontId="1" type="noConversion"/>
  </si>
  <si>
    <t>만티코어</t>
    <phoneticPr fontId="1" type="noConversion"/>
  </si>
  <si>
    <t>피닉스</t>
    <phoneticPr fontId="1" type="noConversion"/>
  </si>
  <si>
    <t>농부</t>
    <phoneticPr fontId="1" type="noConversion"/>
  </si>
  <si>
    <t>징집병</t>
    <phoneticPr fontId="1" type="noConversion"/>
  </si>
  <si>
    <t>브루트</t>
    <phoneticPr fontId="1" type="noConversion"/>
  </si>
  <si>
    <t>궁수</t>
    <phoneticPr fontId="1" type="noConversion"/>
  </si>
  <si>
    <t>저격수</t>
    <phoneticPr fontId="1" type="noConversion"/>
  </si>
  <si>
    <t>석궁병</t>
    <phoneticPr fontId="1" type="noConversion"/>
  </si>
  <si>
    <t>보병</t>
    <phoneticPr fontId="1" type="noConversion"/>
  </si>
  <si>
    <t>중장보병</t>
    <phoneticPr fontId="1" type="noConversion"/>
  </si>
  <si>
    <t>빈디케이터</t>
    <phoneticPr fontId="1" type="noConversion"/>
  </si>
  <si>
    <t>그리핀</t>
    <phoneticPr fontId="1" type="noConversion"/>
  </si>
  <si>
    <t>임페리얼 그리핀</t>
    <phoneticPr fontId="1" type="noConversion"/>
  </si>
  <si>
    <t>배틀 그리핀</t>
    <phoneticPr fontId="1" type="noConversion"/>
  </si>
  <si>
    <t>성직자</t>
    <phoneticPr fontId="1" type="noConversion"/>
  </si>
  <si>
    <t>종교재판관</t>
    <phoneticPr fontId="1" type="noConversion"/>
  </si>
  <si>
    <t>질럿</t>
    <phoneticPr fontId="1" type="noConversion"/>
  </si>
  <si>
    <t>기병대</t>
    <phoneticPr fontId="1" type="noConversion"/>
  </si>
  <si>
    <t>팔라딘</t>
    <phoneticPr fontId="1" type="noConversion"/>
  </si>
  <si>
    <t>챔피언</t>
    <phoneticPr fontId="1" type="noConversion"/>
  </si>
  <si>
    <t>천사</t>
    <phoneticPr fontId="1" type="noConversion"/>
  </si>
  <si>
    <t>대천사</t>
    <phoneticPr fontId="1" type="noConversion"/>
  </si>
  <si>
    <t>세라프</t>
    <phoneticPr fontId="1" type="noConversion"/>
  </si>
  <si>
    <t>번호</t>
    <phoneticPr fontId="1" type="noConversion"/>
  </si>
  <si>
    <t>유닛 번호</t>
    <phoneticPr fontId="1" type="noConversion"/>
  </si>
  <si>
    <t>유닛 이름</t>
    <phoneticPr fontId="1" type="noConversion"/>
  </si>
  <si>
    <t>아군 유닛 능력치</t>
    <phoneticPr fontId="1" type="noConversion"/>
  </si>
  <si>
    <t>적군 유닛 능력치</t>
    <phoneticPr fontId="1" type="noConversion"/>
  </si>
  <si>
    <t>유닛 숫자</t>
    <phoneticPr fontId="1" type="noConversion"/>
  </si>
  <si>
    <t>최소 처치 유닛</t>
    <phoneticPr fontId="1" type="noConversion"/>
  </si>
  <si>
    <t>최대 처치 유닛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</si>
</sst>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4F33-ED81-4710-918C-8E7B26934231}">
  <dimension ref="A1:B14"/>
  <sheetViews>
    <sheetView workbookViewId="0">
      <selection activeCell="B4" sqref="B4"/>
    </sheetView>
  </sheetViews>
  <sheetFormatPr defaultRowHeight="16.5" x14ac:dyDescent="0.3"/>
  <cols>
    <col min="1" max="1" width="11" bestFit="1" customWidth="1"/>
    <col min="2" max="2" width="97.6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16</v>
      </c>
    </row>
    <row r="3" spans="1:2" x14ac:dyDescent="0.3">
      <c r="A3" t="s">
        <v>1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2</v>
      </c>
    </row>
    <row r="6" spans="1:2" x14ac:dyDescent="0.3">
      <c r="A6" t="s">
        <v>13</v>
      </c>
    </row>
    <row r="7" spans="1:2" x14ac:dyDescent="0.3">
      <c r="A7" t="s">
        <v>3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4</v>
      </c>
    </row>
    <row r="11" spans="1:2" x14ac:dyDescent="0.3">
      <c r="A11" t="s">
        <v>5</v>
      </c>
    </row>
    <row r="12" spans="1:2" x14ac:dyDescent="0.3">
      <c r="A12" t="s">
        <v>6</v>
      </c>
    </row>
    <row r="13" spans="1:2" x14ac:dyDescent="0.3">
      <c r="A13" t="s">
        <v>14</v>
      </c>
    </row>
    <row r="14" spans="1:2" x14ac:dyDescent="0.3">
      <c r="A1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1A7B-1974-44F6-8F17-B3C1A49B36B2}">
  <dimension ref="A1:O31"/>
  <sheetViews>
    <sheetView workbookViewId="0">
      <selection activeCell="O2" sqref="O2"/>
    </sheetView>
  </sheetViews>
  <sheetFormatPr defaultRowHeight="16.5" x14ac:dyDescent="0.3"/>
  <cols>
    <col min="3" max="3" width="15.875" bestFit="1" customWidth="1"/>
    <col min="5" max="5" width="11" bestFit="1" customWidth="1"/>
    <col min="9" max="10" width="11.625" bestFit="1" customWidth="1"/>
  </cols>
  <sheetData>
    <row r="1" spans="1:15" x14ac:dyDescent="0.3">
      <c r="A1" t="s">
        <v>47</v>
      </c>
      <c r="B1" t="s">
        <v>0</v>
      </c>
      <c r="C1" t="s">
        <v>16</v>
      </c>
      <c r="D1" t="s">
        <v>1</v>
      </c>
      <c r="E1" t="s">
        <v>9</v>
      </c>
      <c r="F1" t="s">
        <v>2</v>
      </c>
      <c r="G1" t="s">
        <v>13</v>
      </c>
      <c r="H1" t="s">
        <v>3</v>
      </c>
      <c r="I1" t="s">
        <v>11</v>
      </c>
      <c r="J1" t="s">
        <v>12</v>
      </c>
      <c r="K1" t="s">
        <v>4</v>
      </c>
      <c r="L1" t="s">
        <v>5</v>
      </c>
      <c r="M1" t="s">
        <v>6</v>
      </c>
      <c r="N1" t="s">
        <v>14</v>
      </c>
      <c r="O1" t="s">
        <v>15</v>
      </c>
    </row>
    <row r="2" spans="1:15" x14ac:dyDescent="0.3">
      <c r="A2">
        <v>1</v>
      </c>
      <c r="B2">
        <v>0</v>
      </c>
      <c r="C2" t="s">
        <v>17</v>
      </c>
      <c r="D2">
        <v>3</v>
      </c>
      <c r="E2">
        <v>0</v>
      </c>
      <c r="F2">
        <v>5</v>
      </c>
      <c r="G2">
        <v>0</v>
      </c>
      <c r="H2">
        <v>3</v>
      </c>
      <c r="I2">
        <v>3</v>
      </c>
      <c r="J2">
        <v>5</v>
      </c>
      <c r="K2">
        <v>25</v>
      </c>
      <c r="L2">
        <v>14</v>
      </c>
      <c r="M2">
        <v>6</v>
      </c>
      <c r="N2">
        <v>8</v>
      </c>
      <c r="O2">
        <v>150</v>
      </c>
    </row>
    <row r="3" spans="1:15" x14ac:dyDescent="0.3">
      <c r="A3">
        <v>2</v>
      </c>
      <c r="B3">
        <v>0</v>
      </c>
      <c r="C3" t="s">
        <v>19</v>
      </c>
      <c r="D3">
        <v>4</v>
      </c>
      <c r="E3">
        <v>0</v>
      </c>
      <c r="F3">
        <v>8</v>
      </c>
      <c r="G3">
        <v>0</v>
      </c>
      <c r="H3">
        <v>6</v>
      </c>
      <c r="I3">
        <v>5</v>
      </c>
      <c r="J3">
        <v>7</v>
      </c>
      <c r="K3">
        <v>30</v>
      </c>
      <c r="L3">
        <v>17</v>
      </c>
      <c r="M3">
        <v>8</v>
      </c>
      <c r="N3">
        <v>4</v>
      </c>
      <c r="O3">
        <v>400</v>
      </c>
    </row>
    <row r="4" spans="1:15" x14ac:dyDescent="0.3">
      <c r="A4">
        <v>3</v>
      </c>
      <c r="B4">
        <v>0</v>
      </c>
      <c r="C4" t="s">
        <v>18</v>
      </c>
      <c r="D4">
        <v>4</v>
      </c>
      <c r="E4">
        <v>0</v>
      </c>
      <c r="F4">
        <v>8</v>
      </c>
      <c r="G4">
        <v>0</v>
      </c>
      <c r="H4">
        <v>11</v>
      </c>
      <c r="I4">
        <v>10</v>
      </c>
      <c r="J4">
        <v>14</v>
      </c>
      <c r="K4">
        <v>75</v>
      </c>
      <c r="L4">
        <v>5</v>
      </c>
      <c r="M4">
        <v>5</v>
      </c>
      <c r="N4">
        <v>4</v>
      </c>
      <c r="O4">
        <v>400</v>
      </c>
    </row>
    <row r="5" spans="1:15" x14ac:dyDescent="0.3">
      <c r="A5">
        <v>4</v>
      </c>
      <c r="B5">
        <v>0</v>
      </c>
      <c r="C5" t="s">
        <v>20</v>
      </c>
      <c r="D5">
        <v>4</v>
      </c>
      <c r="E5">
        <v>0</v>
      </c>
      <c r="F5">
        <v>10</v>
      </c>
      <c r="G5">
        <v>50</v>
      </c>
      <c r="H5">
        <v>5</v>
      </c>
      <c r="I5">
        <v>11</v>
      </c>
      <c r="J5">
        <v>20</v>
      </c>
      <c r="K5">
        <v>43</v>
      </c>
      <c r="L5">
        <v>8</v>
      </c>
      <c r="M5">
        <v>6</v>
      </c>
      <c r="N5">
        <v>4</v>
      </c>
      <c r="O5">
        <v>400</v>
      </c>
    </row>
    <row r="6" spans="1:15" x14ac:dyDescent="0.3">
      <c r="A6">
        <v>5</v>
      </c>
      <c r="B6">
        <v>0</v>
      </c>
      <c r="C6" t="s">
        <v>21</v>
      </c>
      <c r="D6">
        <v>4</v>
      </c>
      <c r="E6">
        <v>0</v>
      </c>
      <c r="F6">
        <v>8</v>
      </c>
      <c r="G6">
        <v>0</v>
      </c>
      <c r="H6">
        <v>8</v>
      </c>
      <c r="I6">
        <v>8</v>
      </c>
      <c r="J6">
        <v>12</v>
      </c>
      <c r="K6">
        <v>43</v>
      </c>
      <c r="L6">
        <v>10</v>
      </c>
      <c r="M6">
        <v>5</v>
      </c>
      <c r="N6">
        <v>4</v>
      </c>
      <c r="O6">
        <v>400</v>
      </c>
    </row>
    <row r="7" spans="1:15" x14ac:dyDescent="0.3">
      <c r="A7">
        <v>6</v>
      </c>
      <c r="B7">
        <v>0</v>
      </c>
      <c r="C7" t="s">
        <v>22</v>
      </c>
      <c r="D7">
        <v>5</v>
      </c>
      <c r="E7">
        <v>0</v>
      </c>
      <c r="F7">
        <v>8</v>
      </c>
      <c r="G7">
        <v>0</v>
      </c>
      <c r="H7">
        <v>9</v>
      </c>
      <c r="I7">
        <v>20</v>
      </c>
      <c r="J7">
        <v>30</v>
      </c>
      <c r="K7">
        <v>50</v>
      </c>
      <c r="L7">
        <v>15</v>
      </c>
      <c r="M7">
        <v>3</v>
      </c>
      <c r="N7">
        <v>3</v>
      </c>
      <c r="O7">
        <v>900</v>
      </c>
    </row>
    <row r="8" spans="1:15" x14ac:dyDescent="0.3">
      <c r="A8">
        <v>7</v>
      </c>
      <c r="B8">
        <v>0</v>
      </c>
      <c r="C8" t="s">
        <v>23</v>
      </c>
      <c r="D8">
        <v>6</v>
      </c>
      <c r="E8">
        <v>0</v>
      </c>
      <c r="F8">
        <v>23</v>
      </c>
      <c r="G8">
        <v>0</v>
      </c>
      <c r="H8">
        <v>23</v>
      </c>
      <c r="I8">
        <v>25</v>
      </c>
      <c r="J8">
        <v>35</v>
      </c>
      <c r="K8">
        <v>90</v>
      </c>
      <c r="L8">
        <v>10</v>
      </c>
      <c r="M8">
        <v>7</v>
      </c>
      <c r="N8">
        <v>2</v>
      </c>
      <c r="O8">
        <v>1200</v>
      </c>
    </row>
    <row r="9" spans="1:15" x14ac:dyDescent="0.3">
      <c r="A9">
        <v>8</v>
      </c>
      <c r="B9">
        <v>0</v>
      </c>
      <c r="C9" t="s">
        <v>24</v>
      </c>
      <c r="D9">
        <v>6</v>
      </c>
      <c r="E9">
        <v>0</v>
      </c>
      <c r="F9">
        <v>15</v>
      </c>
      <c r="G9">
        <v>0</v>
      </c>
      <c r="H9">
        <v>15</v>
      </c>
      <c r="I9">
        <v>30</v>
      </c>
      <c r="J9">
        <v>50</v>
      </c>
      <c r="K9">
        <v>120</v>
      </c>
      <c r="L9">
        <v>9</v>
      </c>
      <c r="M9">
        <v>5</v>
      </c>
      <c r="N9">
        <v>2</v>
      </c>
      <c r="O9">
        <v>1800</v>
      </c>
    </row>
    <row r="10" spans="1:15" x14ac:dyDescent="0.3">
      <c r="A10">
        <v>9</v>
      </c>
      <c r="B10">
        <v>0</v>
      </c>
      <c r="C10" t="s">
        <v>25</v>
      </c>
      <c r="D10">
        <v>7</v>
      </c>
      <c r="E10">
        <v>0</v>
      </c>
      <c r="F10">
        <v>33</v>
      </c>
      <c r="G10">
        <v>0</v>
      </c>
      <c r="H10">
        <v>33</v>
      </c>
      <c r="I10">
        <v>30</v>
      </c>
      <c r="J10">
        <v>50</v>
      </c>
      <c r="K10">
        <v>150</v>
      </c>
      <c r="L10">
        <v>19</v>
      </c>
      <c r="M10">
        <v>10</v>
      </c>
      <c r="N10">
        <v>1</v>
      </c>
      <c r="O10">
        <v>10000</v>
      </c>
    </row>
    <row r="11" spans="1:15" x14ac:dyDescent="0.3">
      <c r="A11">
        <v>10</v>
      </c>
      <c r="B11">
        <v>1</v>
      </c>
      <c r="C11" t="s">
        <v>26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3</v>
      </c>
      <c r="L11">
        <v>8</v>
      </c>
      <c r="M11">
        <v>4</v>
      </c>
      <c r="N11">
        <v>22</v>
      </c>
      <c r="O11">
        <v>15</v>
      </c>
    </row>
    <row r="12" spans="1:15" x14ac:dyDescent="0.3">
      <c r="A12">
        <v>11</v>
      </c>
      <c r="B12">
        <v>1</v>
      </c>
      <c r="C12" t="s">
        <v>27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2</v>
      </c>
      <c r="K12">
        <v>6</v>
      </c>
      <c r="L12">
        <v>8</v>
      </c>
      <c r="M12">
        <v>4</v>
      </c>
      <c r="N12">
        <v>22</v>
      </c>
      <c r="O12">
        <v>25</v>
      </c>
    </row>
    <row r="13" spans="1:15" x14ac:dyDescent="0.3">
      <c r="A13">
        <v>12</v>
      </c>
      <c r="B13">
        <v>1</v>
      </c>
      <c r="C13" t="s">
        <v>28</v>
      </c>
      <c r="D13">
        <v>1</v>
      </c>
      <c r="E13">
        <v>2</v>
      </c>
      <c r="F13">
        <v>2</v>
      </c>
      <c r="G13">
        <v>0</v>
      </c>
      <c r="H13">
        <v>1</v>
      </c>
      <c r="I13">
        <v>1</v>
      </c>
      <c r="J13">
        <v>2</v>
      </c>
      <c r="K13">
        <v>6</v>
      </c>
      <c r="L13">
        <v>8</v>
      </c>
      <c r="M13">
        <v>4</v>
      </c>
      <c r="N13">
        <v>22</v>
      </c>
      <c r="O13">
        <v>25</v>
      </c>
    </row>
    <row r="14" spans="1:15" x14ac:dyDescent="0.3">
      <c r="A14">
        <v>13</v>
      </c>
      <c r="B14">
        <v>1</v>
      </c>
      <c r="C14" t="s">
        <v>29</v>
      </c>
      <c r="D14">
        <v>2</v>
      </c>
      <c r="E14">
        <v>0</v>
      </c>
      <c r="F14">
        <v>4</v>
      </c>
      <c r="G14">
        <v>10</v>
      </c>
      <c r="H14">
        <v>3</v>
      </c>
      <c r="I14">
        <v>2</v>
      </c>
      <c r="J14">
        <v>4</v>
      </c>
      <c r="K14">
        <v>7</v>
      </c>
      <c r="L14">
        <v>9</v>
      </c>
      <c r="M14">
        <v>4</v>
      </c>
      <c r="N14">
        <v>12</v>
      </c>
      <c r="O14">
        <v>50</v>
      </c>
    </row>
    <row r="15" spans="1:15" x14ac:dyDescent="0.3">
      <c r="A15">
        <v>14</v>
      </c>
      <c r="B15">
        <v>1</v>
      </c>
      <c r="C15" t="s">
        <v>30</v>
      </c>
      <c r="D15">
        <v>2</v>
      </c>
      <c r="E15">
        <v>1</v>
      </c>
      <c r="F15">
        <v>4</v>
      </c>
      <c r="G15">
        <v>12</v>
      </c>
      <c r="H15">
        <v>4</v>
      </c>
      <c r="I15">
        <v>2</v>
      </c>
      <c r="J15">
        <v>8</v>
      </c>
      <c r="K15">
        <v>10</v>
      </c>
      <c r="L15">
        <v>8</v>
      </c>
      <c r="M15">
        <v>4</v>
      </c>
      <c r="N15">
        <v>12</v>
      </c>
      <c r="O15">
        <v>80</v>
      </c>
    </row>
    <row r="16" spans="1:15" x14ac:dyDescent="0.3">
      <c r="A16">
        <v>15</v>
      </c>
      <c r="B16">
        <v>1</v>
      </c>
      <c r="C16" t="s">
        <v>31</v>
      </c>
      <c r="D16">
        <v>2</v>
      </c>
      <c r="E16">
        <v>2</v>
      </c>
      <c r="F16">
        <v>5</v>
      </c>
      <c r="G16">
        <v>10</v>
      </c>
      <c r="H16">
        <v>4</v>
      </c>
      <c r="I16">
        <v>2</v>
      </c>
      <c r="J16">
        <v>8</v>
      </c>
      <c r="K16">
        <v>10</v>
      </c>
      <c r="L16">
        <v>8</v>
      </c>
      <c r="M16">
        <v>4</v>
      </c>
      <c r="N16">
        <v>12</v>
      </c>
      <c r="O16">
        <v>80</v>
      </c>
    </row>
    <row r="17" spans="1:5" x14ac:dyDescent="0.3">
      <c r="A17">
        <v>16</v>
      </c>
      <c r="B17">
        <v>1</v>
      </c>
      <c r="C17" t="s">
        <v>32</v>
      </c>
      <c r="D17">
        <v>3</v>
      </c>
      <c r="E17">
        <v>0</v>
      </c>
    </row>
    <row r="18" spans="1:5" x14ac:dyDescent="0.3">
      <c r="A18">
        <v>17</v>
      </c>
      <c r="B18">
        <v>1</v>
      </c>
      <c r="C18" t="s">
        <v>33</v>
      </c>
      <c r="D18">
        <v>3</v>
      </c>
      <c r="E18">
        <v>1</v>
      </c>
    </row>
    <row r="19" spans="1:5" x14ac:dyDescent="0.3">
      <c r="A19">
        <v>18</v>
      </c>
      <c r="B19">
        <v>1</v>
      </c>
      <c r="C19" t="s">
        <v>34</v>
      </c>
      <c r="D19">
        <v>3</v>
      </c>
      <c r="E19">
        <v>2</v>
      </c>
    </row>
    <row r="20" spans="1:5" x14ac:dyDescent="0.3">
      <c r="A20">
        <v>19</v>
      </c>
      <c r="B20">
        <v>1</v>
      </c>
      <c r="C20" t="s">
        <v>35</v>
      </c>
      <c r="D20">
        <v>4</v>
      </c>
      <c r="E20">
        <v>0</v>
      </c>
    </row>
    <row r="21" spans="1:5" x14ac:dyDescent="0.3">
      <c r="A21">
        <v>20</v>
      </c>
      <c r="B21">
        <v>1</v>
      </c>
      <c r="C21" t="s">
        <v>36</v>
      </c>
      <c r="D21">
        <v>4</v>
      </c>
      <c r="E21">
        <v>1</v>
      </c>
    </row>
    <row r="22" spans="1:5" x14ac:dyDescent="0.3">
      <c r="A22">
        <v>21</v>
      </c>
      <c r="B22">
        <v>1</v>
      </c>
      <c r="C22" t="s">
        <v>37</v>
      </c>
      <c r="D22">
        <v>4</v>
      </c>
      <c r="E22">
        <v>2</v>
      </c>
    </row>
    <row r="23" spans="1:5" x14ac:dyDescent="0.3">
      <c r="A23">
        <v>22</v>
      </c>
      <c r="B23">
        <v>1</v>
      </c>
      <c r="C23" t="s">
        <v>38</v>
      </c>
      <c r="D23">
        <v>5</v>
      </c>
      <c r="E23">
        <v>0</v>
      </c>
    </row>
    <row r="24" spans="1:5" x14ac:dyDescent="0.3">
      <c r="A24">
        <v>23</v>
      </c>
      <c r="B24">
        <v>1</v>
      </c>
      <c r="C24" t="s">
        <v>39</v>
      </c>
      <c r="D24">
        <v>5</v>
      </c>
      <c r="E24">
        <v>1</v>
      </c>
    </row>
    <row r="25" spans="1:5" x14ac:dyDescent="0.3">
      <c r="A25">
        <v>24</v>
      </c>
      <c r="B25">
        <v>1</v>
      </c>
      <c r="C25" t="s">
        <v>40</v>
      </c>
      <c r="D25">
        <v>5</v>
      </c>
      <c r="E25">
        <v>2</v>
      </c>
    </row>
    <row r="26" spans="1:5" x14ac:dyDescent="0.3">
      <c r="A26">
        <v>25</v>
      </c>
      <c r="B26">
        <v>1</v>
      </c>
      <c r="C26" t="s">
        <v>41</v>
      </c>
      <c r="D26">
        <v>6</v>
      </c>
      <c r="E26">
        <v>0</v>
      </c>
    </row>
    <row r="27" spans="1:5" x14ac:dyDescent="0.3">
      <c r="A27">
        <v>26</v>
      </c>
      <c r="B27">
        <v>1</v>
      </c>
      <c r="C27" t="s">
        <v>42</v>
      </c>
      <c r="D27">
        <v>6</v>
      </c>
      <c r="E27">
        <v>1</v>
      </c>
    </row>
    <row r="28" spans="1:5" x14ac:dyDescent="0.3">
      <c r="A28">
        <v>27</v>
      </c>
      <c r="B28">
        <v>1</v>
      </c>
      <c r="C28" t="s">
        <v>43</v>
      </c>
      <c r="D28">
        <v>6</v>
      </c>
      <c r="E28">
        <v>2</v>
      </c>
    </row>
    <row r="29" spans="1:5" x14ac:dyDescent="0.3">
      <c r="A29">
        <v>28</v>
      </c>
      <c r="B29">
        <v>1</v>
      </c>
      <c r="C29" t="s">
        <v>44</v>
      </c>
      <c r="D29">
        <v>7</v>
      </c>
      <c r="E29">
        <v>0</v>
      </c>
    </row>
    <row r="30" spans="1:5" x14ac:dyDescent="0.3">
      <c r="A30">
        <v>29</v>
      </c>
      <c r="B30">
        <v>1</v>
      </c>
      <c r="C30" t="s">
        <v>45</v>
      </c>
      <c r="D30">
        <v>7</v>
      </c>
      <c r="E30">
        <v>1</v>
      </c>
    </row>
    <row r="31" spans="1:5" x14ac:dyDescent="0.3">
      <c r="A31">
        <v>30</v>
      </c>
      <c r="B31">
        <v>1</v>
      </c>
      <c r="C31" t="s">
        <v>46</v>
      </c>
      <c r="D31">
        <v>7</v>
      </c>
      <c r="E3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B850-96FB-4B99-B154-B698317D87E2}">
  <dimension ref="A1:H19"/>
  <sheetViews>
    <sheetView tabSelected="1" workbookViewId="0">
      <selection activeCell="H5" sqref="H5"/>
    </sheetView>
  </sheetViews>
  <sheetFormatPr defaultRowHeight="16.5" x14ac:dyDescent="0.3"/>
  <cols>
    <col min="1" max="2" width="11.625" bestFit="1" customWidth="1"/>
    <col min="4" max="4" width="11.625" bestFit="1" customWidth="1"/>
    <col min="5" max="5" width="9.625" bestFit="1" customWidth="1"/>
    <col min="7" max="7" width="14.375" bestFit="1" customWidth="1"/>
  </cols>
  <sheetData>
    <row r="1" spans="1:8" x14ac:dyDescent="0.3">
      <c r="A1" s="1" t="s">
        <v>50</v>
      </c>
      <c r="B1" s="2"/>
      <c r="D1" s="7" t="s">
        <v>51</v>
      </c>
      <c r="E1" s="8"/>
    </row>
    <row r="2" spans="1:8" x14ac:dyDescent="0.3">
      <c r="A2" s="3" t="s">
        <v>48</v>
      </c>
      <c r="B2" s="4">
        <v>2</v>
      </c>
      <c r="D2" s="9" t="s">
        <v>48</v>
      </c>
      <c r="E2" s="11">
        <v>1</v>
      </c>
      <c r="G2" t="s">
        <v>11</v>
      </c>
      <c r="H2">
        <f>IF(B10&gt;=E12,(B13*B3)*(1+0.05*(B10-E12)),(B13*B3)*(1-0.05*(E12-B10)))</f>
        <v>18.75</v>
      </c>
    </row>
    <row r="3" spans="1:8" x14ac:dyDescent="0.3">
      <c r="A3" s="3" t="s">
        <v>52</v>
      </c>
      <c r="B3" s="4">
        <v>3</v>
      </c>
      <c r="D3" s="9" t="s">
        <v>52</v>
      </c>
      <c r="E3" s="11">
        <v>3</v>
      </c>
      <c r="G3" t="s">
        <v>12</v>
      </c>
      <c r="H3">
        <f>IF(B10&gt;=E12,(B14*B3)*(1+0.05*(B10-E12)),(B14*B3)*(1-0.05*(E12-B10)))</f>
        <v>26.25</v>
      </c>
    </row>
    <row r="4" spans="1:8" x14ac:dyDescent="0.3">
      <c r="A4" s="3"/>
      <c r="B4" s="4"/>
      <c r="D4" s="9"/>
      <c r="E4" s="11"/>
      <c r="G4" t="s">
        <v>53</v>
      </c>
    </row>
    <row r="5" spans="1:8" x14ac:dyDescent="0.3">
      <c r="A5" s="3" t="s">
        <v>49</v>
      </c>
      <c r="B5" s="4" t="str">
        <f>VLOOKUP('데미지 계산기'!B2,'유닛 능력치 테이블'!$A$1:$O$31,3,)</f>
        <v>대기의 정령</v>
      </c>
      <c r="D5" s="9" t="s">
        <v>49</v>
      </c>
      <c r="E5" s="11" t="str">
        <f>VLOOKUP('데미지 계산기'!E2,'유닛 능력치 테이블'!$A$1:$O$31,3,)</f>
        <v>늑대</v>
      </c>
      <c r="G5" t="s">
        <v>54</v>
      </c>
    </row>
    <row r="6" spans="1:8" x14ac:dyDescent="0.3">
      <c r="A6" s="3" t="s">
        <v>0</v>
      </c>
      <c r="B6" s="4">
        <f>VLOOKUP('데미지 계산기'!B2,'유닛 능력치 테이블'!$A$1:$O$31,2,)</f>
        <v>0</v>
      </c>
      <c r="D6" s="9" t="s">
        <v>0</v>
      </c>
      <c r="E6" s="11">
        <f>VLOOKUP('데미지 계산기'!E2,'유닛 능력치 테이블'!$A$1:$O$31,2,)</f>
        <v>0</v>
      </c>
    </row>
    <row r="7" spans="1:8" x14ac:dyDescent="0.3">
      <c r="A7" s="3" t="s">
        <v>1</v>
      </c>
      <c r="B7" s="4">
        <f>VLOOKUP('데미지 계산기'!B2,'유닛 능력치 테이블'!$A$1:$O$31,4,)</f>
        <v>4</v>
      </c>
      <c r="D7" s="9" t="s">
        <v>1</v>
      </c>
      <c r="E7" s="11">
        <f>VLOOKUP('데미지 계산기'!E2,'유닛 능력치 테이블'!$A$1:$O$31,4,)</f>
        <v>3</v>
      </c>
    </row>
    <row r="8" spans="1:8" x14ac:dyDescent="0.3">
      <c r="A8" s="3" t="s">
        <v>9</v>
      </c>
      <c r="B8" s="4">
        <f>VLOOKUP('데미지 계산기'!B2,'유닛 능력치 테이블'!$A$1:$O$31,5,)</f>
        <v>0</v>
      </c>
      <c r="D8" s="9" t="s">
        <v>9</v>
      </c>
      <c r="E8" s="11">
        <f>VLOOKUP('데미지 계산기'!E2,'유닛 능력치 테이블'!$A$1:$O$31,5,)</f>
        <v>0</v>
      </c>
    </row>
    <row r="9" spans="1:8" x14ac:dyDescent="0.3">
      <c r="A9" s="3"/>
      <c r="B9" s="4"/>
      <c r="D9" s="9"/>
      <c r="E9" s="11"/>
    </row>
    <row r="10" spans="1:8" x14ac:dyDescent="0.3">
      <c r="A10" s="3" t="s">
        <v>2</v>
      </c>
      <c r="B10" s="4">
        <f>VLOOKUP('데미지 계산기'!B2,'유닛 능력치 테이블'!$A$1:$O$31,6,)</f>
        <v>8</v>
      </c>
      <c r="D10" s="9" t="s">
        <v>2</v>
      </c>
      <c r="E10" s="11">
        <f>VLOOKUP('데미지 계산기'!E2,'유닛 능력치 테이블'!$A$1:$O$31,6,)</f>
        <v>5</v>
      </c>
    </row>
    <row r="11" spans="1:8" x14ac:dyDescent="0.3">
      <c r="A11" s="3" t="s">
        <v>13</v>
      </c>
      <c r="B11" s="4" t="str">
        <f>IF(VLOOKUP('데미지 계산기'!B2,'유닛 능력치 테이블'!$A$1:$O$31,7,)=0,"잔탄 없음",VLOOKUP('데미지 계산기'!B2,'유닛 능력치 테이블'!$A$1:$O$31,7,))</f>
        <v>잔탄 없음</v>
      </c>
      <c r="D11" s="9" t="s">
        <v>13</v>
      </c>
      <c r="E11" s="11" t="str">
        <f>IF(VLOOKUP('데미지 계산기'!E2,'유닛 능력치 테이블'!$A$1:$O$31,7,)=0,"잔탄 없음",VLOOKUP('데미지 계산기'!E2,'유닛 능력치 테이블'!$A$1:$O$31,7,))</f>
        <v>잔탄 없음</v>
      </c>
    </row>
    <row r="12" spans="1:8" x14ac:dyDescent="0.3">
      <c r="A12" s="3" t="s">
        <v>3</v>
      </c>
      <c r="B12" s="4">
        <f>VLOOKUP('데미지 계산기'!B2,'유닛 능력치 테이블'!$A$1:$O$31,8,)</f>
        <v>6</v>
      </c>
      <c r="D12" s="9" t="s">
        <v>3</v>
      </c>
      <c r="E12" s="11">
        <f>VLOOKUP('데미지 계산기'!E2,'유닛 능력치 테이블'!$A$1:$O$31,8,)</f>
        <v>3</v>
      </c>
    </row>
    <row r="13" spans="1:8" x14ac:dyDescent="0.3">
      <c r="A13" s="3" t="s">
        <v>11</v>
      </c>
      <c r="B13" s="4">
        <f>VLOOKUP('데미지 계산기'!B2,'유닛 능력치 테이블'!$A$1:$O$31,9,)</f>
        <v>5</v>
      </c>
      <c r="D13" s="9" t="s">
        <v>11</v>
      </c>
      <c r="E13" s="11">
        <f>VLOOKUP('데미지 계산기'!E2,'유닛 능력치 테이블'!$A$1:$O$31,9,)</f>
        <v>3</v>
      </c>
    </row>
    <row r="14" spans="1:8" x14ac:dyDescent="0.3">
      <c r="A14" s="3" t="s">
        <v>12</v>
      </c>
      <c r="B14" s="4">
        <f>VLOOKUP('데미지 계산기'!B2,'유닛 능력치 테이블'!$A$1:$O$31,10,)</f>
        <v>7</v>
      </c>
      <c r="D14" s="9" t="s">
        <v>12</v>
      </c>
      <c r="E14" s="11">
        <f>VLOOKUP('데미지 계산기'!E2,'유닛 능력치 테이블'!$A$1:$O$31,10,)</f>
        <v>5</v>
      </c>
    </row>
    <row r="15" spans="1:8" x14ac:dyDescent="0.3">
      <c r="A15" s="3" t="s">
        <v>4</v>
      </c>
      <c r="B15" s="4">
        <f>VLOOKUP('데미지 계산기'!B2,'유닛 능력치 테이블'!$A$1:$O$31,11,)</f>
        <v>30</v>
      </c>
      <c r="D15" s="9" t="s">
        <v>4</v>
      </c>
      <c r="E15" s="11">
        <f>VLOOKUP('데미지 계산기'!E2,'유닛 능력치 테이블'!$A$1:$O$31,11,)</f>
        <v>25</v>
      </c>
    </row>
    <row r="16" spans="1:8" x14ac:dyDescent="0.3">
      <c r="A16" s="3" t="s">
        <v>5</v>
      </c>
      <c r="B16" s="4">
        <f>VLOOKUP('데미지 계산기'!B2,'유닛 능력치 테이블'!$A$1:$O$31,12,)</f>
        <v>17</v>
      </c>
      <c r="D16" s="9" t="s">
        <v>5</v>
      </c>
      <c r="E16" s="11">
        <f>VLOOKUP('데미지 계산기'!E2,'유닛 능력치 테이블'!$A$1:$O$31,12,)</f>
        <v>14</v>
      </c>
    </row>
    <row r="17" spans="1:5" x14ac:dyDescent="0.3">
      <c r="A17" s="3" t="s">
        <v>6</v>
      </c>
      <c r="B17" s="4">
        <f>VLOOKUP('데미지 계산기'!B2,'유닛 능력치 테이블'!$A$1:$O$31,13,)</f>
        <v>8</v>
      </c>
      <c r="D17" s="9" t="s">
        <v>6</v>
      </c>
      <c r="E17" s="11">
        <f>VLOOKUP('데미지 계산기'!E2,'유닛 능력치 테이블'!$A$1:$O$31,13,)</f>
        <v>6</v>
      </c>
    </row>
    <row r="18" spans="1:5" x14ac:dyDescent="0.3">
      <c r="A18" s="3" t="s">
        <v>14</v>
      </c>
      <c r="B18" s="4">
        <f>VLOOKUP('데미지 계산기'!B2,'유닛 능력치 테이블'!$A$1:$O$31,14,)</f>
        <v>4</v>
      </c>
      <c r="D18" s="9" t="s">
        <v>14</v>
      </c>
      <c r="E18" s="11">
        <f>VLOOKUP('데미지 계산기'!E2,'유닛 능력치 테이블'!$A$1:$O$31,14,)</f>
        <v>8</v>
      </c>
    </row>
    <row r="19" spans="1:5" ht="17.25" thickBot="1" x14ac:dyDescent="0.35">
      <c r="A19" s="5" t="s">
        <v>15</v>
      </c>
      <c r="B19" s="6">
        <f>VLOOKUP('데미지 계산기'!B2,'유닛 능력치 테이블'!$A$1:$O$31,15,)</f>
        <v>400</v>
      </c>
      <c r="D19" s="10" t="s">
        <v>15</v>
      </c>
      <c r="E19" s="12">
        <f>VLOOKUP('데미지 계산기'!E2,'유닛 능력치 테이블'!$A$1:$O$31,15,)</f>
        <v>150</v>
      </c>
    </row>
  </sheetData>
  <mergeCells count="2">
    <mergeCell ref="A1:B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유닛 능력치 테이블</vt:lpstr>
      <vt:lpstr>데미지 계산기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2024-04-09T09:48:26Z</dcterms:created>
  <dcterms:modified xsi:type="dcterms:W3CDTF">2024-04-09T10:51:13Z</dcterms:modified>
</cp:coreProperties>
</file>