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F:\Desktop\Desktop\2021-Fujita-Lab\Manuscript\0A promoter\Figures\"/>
    </mc:Choice>
  </mc:AlternateContent>
  <bookViews>
    <workbookView xWindow="0" yWindow="0" windowWidth="25440" windowHeight="10830" activeTab="3"/>
  </bookViews>
  <sheets>
    <sheet name="Kd-linear" sheetId="4" r:id="rId1"/>
    <sheet name="summary (2)" sheetId="5" r:id="rId2"/>
    <sheet name="summary" sheetId="2" r:id="rId3"/>
    <sheet name="raw data" sheetId="1" r:id="rId4"/>
  </sheets>
  <calcPr calcId="152511"/>
</workbook>
</file>

<file path=xl/calcChain.xml><?xml version="1.0" encoding="utf-8"?>
<calcChain xmlns="http://schemas.openxmlformats.org/spreadsheetml/2006/main">
  <c r="AO15" i="4" l="1"/>
  <c r="AN15" i="4"/>
  <c r="AM15" i="4"/>
  <c r="AL15" i="4"/>
  <c r="AK15" i="4"/>
  <c r="AJ15" i="4"/>
  <c r="AI15" i="4"/>
  <c r="AH15" i="4"/>
  <c r="AG15" i="4"/>
  <c r="AF15" i="4"/>
  <c r="AD12" i="4"/>
  <c r="AC12" i="4"/>
  <c r="AB12" i="4"/>
  <c r="AA12" i="4"/>
  <c r="AF9" i="4"/>
  <c r="AE9" i="4"/>
  <c r="AD9" i="4"/>
  <c r="AC9" i="4"/>
  <c r="AB9" i="4"/>
  <c r="AA9" i="4"/>
  <c r="AE6" i="4"/>
  <c r="AD6" i="4"/>
  <c r="AC6" i="4"/>
  <c r="AB6" i="4"/>
  <c r="AA6" i="4"/>
  <c r="W26" i="5" l="1"/>
  <c r="W35" i="5" s="1"/>
  <c r="X20" i="5"/>
  <c r="W20" i="5"/>
  <c r="V20" i="5"/>
  <c r="U20" i="5"/>
  <c r="T20" i="5"/>
  <c r="Q20" i="5"/>
  <c r="P20" i="5"/>
  <c r="O20" i="5"/>
  <c r="N20" i="5"/>
  <c r="M20" i="5"/>
  <c r="L20" i="5"/>
  <c r="K20" i="5"/>
  <c r="H20" i="5"/>
  <c r="G20" i="5"/>
  <c r="G29" i="5" s="1"/>
  <c r="G38" i="5" s="1"/>
  <c r="F20" i="5"/>
  <c r="F29" i="5" s="1"/>
  <c r="F38" i="5" s="1"/>
  <c r="E20" i="5"/>
  <c r="E29" i="5" s="1"/>
  <c r="E38" i="5" s="1"/>
  <c r="D20" i="5"/>
  <c r="C20" i="5"/>
  <c r="X19" i="5"/>
  <c r="W19" i="5"/>
  <c r="W28" i="5" s="1"/>
  <c r="W37" i="5" s="1"/>
  <c r="V19" i="5"/>
  <c r="U19" i="5"/>
  <c r="T19" i="5"/>
  <c r="Q19" i="5"/>
  <c r="P19" i="5"/>
  <c r="O19" i="5"/>
  <c r="N19" i="5"/>
  <c r="M19" i="5"/>
  <c r="M28" i="5" s="1"/>
  <c r="M37" i="5" s="1"/>
  <c r="L19" i="5"/>
  <c r="K19" i="5"/>
  <c r="H19" i="5"/>
  <c r="G19" i="5"/>
  <c r="F19" i="5"/>
  <c r="E19" i="5"/>
  <c r="D19" i="5"/>
  <c r="C19" i="5"/>
  <c r="C28" i="5" s="1"/>
  <c r="C37" i="5" s="1"/>
  <c r="X18" i="5"/>
  <c r="X27" i="5" s="1"/>
  <c r="X36" i="5" s="1"/>
  <c r="W18" i="5"/>
  <c r="W27" i="5" s="1"/>
  <c r="W36" i="5" s="1"/>
  <c r="V18" i="5"/>
  <c r="V27" i="5" s="1"/>
  <c r="V36" i="5" s="1"/>
  <c r="U18" i="5"/>
  <c r="T18" i="5"/>
  <c r="Q18" i="5"/>
  <c r="P18" i="5"/>
  <c r="O18" i="5"/>
  <c r="O27" i="5" s="1"/>
  <c r="O36" i="5" s="1"/>
  <c r="N18" i="5"/>
  <c r="N27" i="5" s="1"/>
  <c r="N36" i="5" s="1"/>
  <c r="M18" i="5"/>
  <c r="M27" i="5" s="1"/>
  <c r="M36" i="5" s="1"/>
  <c r="L18" i="5"/>
  <c r="L27" i="5" s="1"/>
  <c r="L36" i="5" s="1"/>
  <c r="K18" i="5"/>
  <c r="H18" i="5"/>
  <c r="G18" i="5"/>
  <c r="F18" i="5"/>
  <c r="E18" i="5"/>
  <c r="E27" i="5" s="1"/>
  <c r="E36" i="5" s="1"/>
  <c r="D18" i="5"/>
  <c r="D27" i="5" s="1"/>
  <c r="D36" i="5" s="1"/>
  <c r="C18" i="5"/>
  <c r="C27" i="5" s="1"/>
  <c r="C36" i="5" s="1"/>
  <c r="X17" i="5"/>
  <c r="X26" i="5" s="1"/>
  <c r="X35" i="5" s="1"/>
  <c r="W17" i="5"/>
  <c r="V17" i="5"/>
  <c r="U17" i="5"/>
  <c r="T17" i="5"/>
  <c r="Q17" i="5"/>
  <c r="P17" i="5"/>
  <c r="O17" i="5"/>
  <c r="O26" i="5" s="1"/>
  <c r="O35" i="5" s="1"/>
  <c r="N17" i="5"/>
  <c r="N26" i="5" s="1"/>
  <c r="N35" i="5" s="1"/>
  <c r="M17" i="5"/>
  <c r="L17" i="5"/>
  <c r="K17" i="5"/>
  <c r="H17" i="5"/>
  <c r="G17" i="5"/>
  <c r="F17" i="5"/>
  <c r="E17" i="5"/>
  <c r="E26" i="5" s="1"/>
  <c r="E35" i="5" s="1"/>
  <c r="D17" i="5"/>
  <c r="D26" i="5" s="1"/>
  <c r="D35" i="5" s="1"/>
  <c r="C17" i="5"/>
  <c r="X16" i="5"/>
  <c r="X25" i="5" s="1"/>
  <c r="X34" i="5" s="1"/>
  <c r="W16" i="5"/>
  <c r="W25" i="5" s="1"/>
  <c r="W34" i="5" s="1"/>
  <c r="V16" i="5"/>
  <c r="V25" i="5" s="1"/>
  <c r="V34" i="5" s="1"/>
  <c r="U16" i="5"/>
  <c r="U25" i="5" s="1"/>
  <c r="U34" i="5" s="1"/>
  <c r="T16" i="5"/>
  <c r="T25" i="5" s="1"/>
  <c r="T34" i="5" s="1"/>
  <c r="Q16" i="5"/>
  <c r="Q28" i="5" s="1"/>
  <c r="Q37" i="5" s="1"/>
  <c r="P16" i="5"/>
  <c r="P25" i="5" s="1"/>
  <c r="P34" i="5" s="1"/>
  <c r="O16" i="5"/>
  <c r="O25" i="5" s="1"/>
  <c r="O34" i="5" s="1"/>
  <c r="N16" i="5"/>
  <c r="N25" i="5" s="1"/>
  <c r="N34" i="5" s="1"/>
  <c r="M16" i="5"/>
  <c r="M25" i="5" s="1"/>
  <c r="M34" i="5" s="1"/>
  <c r="L16" i="5"/>
  <c r="L25" i="5" s="1"/>
  <c r="L34" i="5" s="1"/>
  <c r="K16" i="5"/>
  <c r="K25" i="5" s="1"/>
  <c r="K34" i="5" s="1"/>
  <c r="H16" i="5"/>
  <c r="H25" i="5" s="1"/>
  <c r="H34" i="5" s="1"/>
  <c r="G16" i="5"/>
  <c r="G28" i="5" s="1"/>
  <c r="G37" i="5" s="1"/>
  <c r="F16" i="5"/>
  <c r="F25" i="5" s="1"/>
  <c r="F34" i="5" s="1"/>
  <c r="E16" i="5"/>
  <c r="E25" i="5" s="1"/>
  <c r="E34" i="5" s="1"/>
  <c r="D16" i="5"/>
  <c r="D25" i="5" s="1"/>
  <c r="D34" i="5" s="1"/>
  <c r="C16" i="5"/>
  <c r="C25" i="5" s="1"/>
  <c r="C34" i="5" s="1"/>
  <c r="X19" i="4"/>
  <c r="W19" i="4"/>
  <c r="V19" i="4"/>
  <c r="U19" i="4"/>
  <c r="T19" i="4"/>
  <c r="T28" i="4" s="1"/>
  <c r="T37" i="4" s="1"/>
  <c r="Q19" i="4"/>
  <c r="P19" i="4"/>
  <c r="O19" i="4"/>
  <c r="N19" i="4"/>
  <c r="M19" i="4"/>
  <c r="L19" i="4"/>
  <c r="K19" i="4"/>
  <c r="H19" i="4"/>
  <c r="G19" i="4"/>
  <c r="F19" i="4"/>
  <c r="E19" i="4"/>
  <c r="D19" i="4"/>
  <c r="C19" i="4"/>
  <c r="X18" i="4"/>
  <c r="W18" i="4"/>
  <c r="V18" i="4"/>
  <c r="U18" i="4"/>
  <c r="T18" i="4"/>
  <c r="Q18" i="4"/>
  <c r="P18" i="4"/>
  <c r="O18" i="4"/>
  <c r="N18" i="4"/>
  <c r="M18" i="4"/>
  <c r="L18" i="4"/>
  <c r="K18" i="4"/>
  <c r="H18" i="4"/>
  <c r="G18" i="4"/>
  <c r="F18" i="4"/>
  <c r="E18" i="4"/>
  <c r="D18" i="4"/>
  <c r="C18" i="4"/>
  <c r="X17" i="4"/>
  <c r="W17" i="4"/>
  <c r="V17" i="4"/>
  <c r="U17" i="4"/>
  <c r="T17" i="4"/>
  <c r="T26" i="4" s="1"/>
  <c r="T35" i="4" s="1"/>
  <c r="Q17" i="4"/>
  <c r="P17" i="4"/>
  <c r="O17" i="4"/>
  <c r="N17" i="4"/>
  <c r="M17" i="4"/>
  <c r="L17" i="4"/>
  <c r="K17" i="4"/>
  <c r="H17" i="4"/>
  <c r="H26" i="4" s="1"/>
  <c r="H35" i="4" s="1"/>
  <c r="G17" i="4"/>
  <c r="F17" i="4"/>
  <c r="E17" i="4"/>
  <c r="D17" i="4"/>
  <c r="C17" i="4"/>
  <c r="X16" i="4"/>
  <c r="W16" i="4"/>
  <c r="V16" i="4"/>
  <c r="U16" i="4"/>
  <c r="T16" i="4"/>
  <c r="T25" i="4"/>
  <c r="T34" i="4" s="1"/>
  <c r="Q16" i="4"/>
  <c r="P16" i="4"/>
  <c r="O16" i="4"/>
  <c r="N16" i="4"/>
  <c r="M16" i="4"/>
  <c r="M25" i="4" s="1"/>
  <c r="L16" i="4"/>
  <c r="K16" i="4"/>
  <c r="H16" i="4"/>
  <c r="G16" i="4"/>
  <c r="F16" i="4"/>
  <c r="E16" i="4"/>
  <c r="D16" i="4"/>
  <c r="C16" i="4"/>
  <c r="X15" i="4"/>
  <c r="X24" i="4" s="1"/>
  <c r="X33" i="4" s="1"/>
  <c r="W15" i="4"/>
  <c r="W24" i="4" s="1"/>
  <c r="W33" i="4" s="1"/>
  <c r="V15" i="4"/>
  <c r="V27" i="4" s="1"/>
  <c r="V36" i="4" s="1"/>
  <c r="U15" i="4"/>
  <c r="U24" i="4" s="1"/>
  <c r="U33" i="4" s="1"/>
  <c r="T15" i="4"/>
  <c r="T24" i="4" s="1"/>
  <c r="T33" i="4" s="1"/>
  <c r="Q15" i="4"/>
  <c r="Q24" i="4" s="1"/>
  <c r="Q33" i="4" s="1"/>
  <c r="P15" i="4"/>
  <c r="P27" i="4" s="1"/>
  <c r="P36" i="4" s="1"/>
  <c r="O15" i="4"/>
  <c r="O27" i="4" s="1"/>
  <c r="O36" i="4" s="1"/>
  <c r="N15" i="4"/>
  <c r="N28" i="4" s="1"/>
  <c r="N37" i="4" s="1"/>
  <c r="M15" i="4"/>
  <c r="M28" i="4" s="1"/>
  <c r="M37" i="4" s="1"/>
  <c r="L15" i="4"/>
  <c r="K15" i="4"/>
  <c r="K27" i="4" s="1"/>
  <c r="H15" i="4"/>
  <c r="G15" i="4"/>
  <c r="G24" i="4" s="1"/>
  <c r="G33" i="4" s="1"/>
  <c r="F15" i="4"/>
  <c r="F24" i="4" s="1"/>
  <c r="F33" i="4" s="1"/>
  <c r="E15" i="4"/>
  <c r="E24" i="4" s="1"/>
  <c r="E33" i="4" s="1"/>
  <c r="D15" i="4"/>
  <c r="D24" i="4" s="1"/>
  <c r="D33" i="4" s="1"/>
  <c r="C15" i="4"/>
  <c r="C24" i="4" s="1"/>
  <c r="C33" i="4" s="1"/>
  <c r="E27" i="4"/>
  <c r="W34" i="2"/>
  <c r="X34" i="2"/>
  <c r="W35" i="2"/>
  <c r="X35" i="2"/>
  <c r="W36" i="2"/>
  <c r="X36" i="2"/>
  <c r="W37" i="2"/>
  <c r="X37" i="2"/>
  <c r="W38" i="2"/>
  <c r="X38" i="2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U25" i="2"/>
  <c r="U34" i="2"/>
  <c r="W25" i="2"/>
  <c r="X25" i="2"/>
  <c r="W26" i="2"/>
  <c r="X26" i="2"/>
  <c r="W27" i="2"/>
  <c r="X27" i="2"/>
  <c r="U28" i="2"/>
  <c r="U37" i="2"/>
  <c r="W28" i="2"/>
  <c r="X28" i="2"/>
  <c r="W29" i="2"/>
  <c r="X29" i="2"/>
  <c r="Q25" i="2"/>
  <c r="Q26" i="2"/>
  <c r="Q27" i="2"/>
  <c r="Q28" i="2"/>
  <c r="Q29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C38" i="2"/>
  <c r="C37" i="2"/>
  <c r="C36" i="2"/>
  <c r="C35" i="2"/>
  <c r="C34" i="2"/>
  <c r="Q20" i="2"/>
  <c r="Q19" i="2"/>
  <c r="Q18" i="2"/>
  <c r="Q17" i="2"/>
  <c r="Q16" i="2"/>
  <c r="H20" i="2"/>
  <c r="H29" i="2"/>
  <c r="H19" i="2"/>
  <c r="H18" i="2"/>
  <c r="H17" i="2"/>
  <c r="H26" i="2"/>
  <c r="H16" i="2"/>
  <c r="G25" i="2"/>
  <c r="H25" i="2"/>
  <c r="E27" i="2"/>
  <c r="F27" i="2"/>
  <c r="H27" i="2"/>
  <c r="H28" i="2"/>
  <c r="D29" i="2"/>
  <c r="C26" i="2"/>
  <c r="C25" i="2"/>
  <c r="C16" i="2"/>
  <c r="K17" i="2"/>
  <c r="K18" i="2"/>
  <c r="K19" i="2"/>
  <c r="K20" i="2"/>
  <c r="K16" i="2"/>
  <c r="K25" i="2"/>
  <c r="K34" i="2"/>
  <c r="X17" i="2"/>
  <c r="X18" i="2"/>
  <c r="X19" i="2"/>
  <c r="X20" i="2"/>
  <c r="X16" i="2"/>
  <c r="W17" i="2"/>
  <c r="W18" i="2"/>
  <c r="W19" i="2"/>
  <c r="W20" i="2"/>
  <c r="W16" i="2"/>
  <c r="V17" i="2"/>
  <c r="V18" i="2"/>
  <c r="V27" i="2"/>
  <c r="V36" i="2"/>
  <c r="V19" i="2"/>
  <c r="V20" i="2"/>
  <c r="V29" i="2"/>
  <c r="V38" i="2"/>
  <c r="V16" i="2"/>
  <c r="V28" i="2"/>
  <c r="V37" i="2"/>
  <c r="U17" i="2"/>
  <c r="U26" i="2"/>
  <c r="U35" i="2"/>
  <c r="U18" i="2"/>
  <c r="U27" i="2"/>
  <c r="U36" i="2"/>
  <c r="U19" i="2"/>
  <c r="U20" i="2"/>
  <c r="U29" i="2"/>
  <c r="U38" i="2"/>
  <c r="U16" i="2"/>
  <c r="T17" i="2"/>
  <c r="T26" i="2"/>
  <c r="T35" i="2"/>
  <c r="T18" i="2"/>
  <c r="T27" i="2"/>
  <c r="T36" i="2"/>
  <c r="T19" i="2"/>
  <c r="T28" i="2"/>
  <c r="T37" i="2"/>
  <c r="T20" i="2"/>
  <c r="T29" i="2"/>
  <c r="T38" i="2"/>
  <c r="T16" i="2"/>
  <c r="T25" i="2"/>
  <c r="T34" i="2"/>
  <c r="P17" i="2"/>
  <c r="P18" i="2"/>
  <c r="P19" i="2"/>
  <c r="P20" i="2"/>
  <c r="P16" i="2"/>
  <c r="O17" i="2"/>
  <c r="O18" i="2"/>
  <c r="O19" i="2"/>
  <c r="O20" i="2"/>
  <c r="O16" i="2"/>
  <c r="N17" i="2"/>
  <c r="N18" i="2"/>
  <c r="N19" i="2"/>
  <c r="N20" i="2"/>
  <c r="N16" i="2"/>
  <c r="M17" i="2"/>
  <c r="M18" i="2"/>
  <c r="M19" i="2"/>
  <c r="M20" i="2"/>
  <c r="M16" i="2"/>
  <c r="L17" i="2"/>
  <c r="L18" i="2"/>
  <c r="L19" i="2"/>
  <c r="L20" i="2"/>
  <c r="L16" i="2"/>
  <c r="G17" i="2"/>
  <c r="G26" i="2"/>
  <c r="G18" i="2"/>
  <c r="G27" i="2"/>
  <c r="G19" i="2"/>
  <c r="G28" i="2"/>
  <c r="G20" i="2"/>
  <c r="G29" i="2"/>
  <c r="G16" i="2"/>
  <c r="F17" i="2"/>
  <c r="F26" i="2"/>
  <c r="F18" i="2"/>
  <c r="F19" i="2"/>
  <c r="F28" i="2"/>
  <c r="F20" i="2"/>
  <c r="F29" i="2"/>
  <c r="F16" i="2"/>
  <c r="F25" i="2"/>
  <c r="E17" i="2"/>
  <c r="E26" i="2"/>
  <c r="E18" i="2"/>
  <c r="E19" i="2"/>
  <c r="E28" i="2"/>
  <c r="E20" i="2"/>
  <c r="E29" i="2"/>
  <c r="E16" i="2"/>
  <c r="E25" i="2"/>
  <c r="C17" i="2"/>
  <c r="C18" i="2"/>
  <c r="C27" i="2"/>
  <c r="C19" i="2"/>
  <c r="C28" i="2"/>
  <c r="C20" i="2"/>
  <c r="C29" i="2"/>
  <c r="D17" i="2"/>
  <c r="D26" i="2"/>
  <c r="D18" i="2"/>
  <c r="D27" i="2"/>
  <c r="D19" i="2"/>
  <c r="D28" i="2"/>
  <c r="D20" i="2"/>
  <c r="D16" i="2"/>
  <c r="D25" i="2"/>
  <c r="AA60" i="2"/>
  <c r="AA55" i="2"/>
  <c r="AA50" i="2"/>
  <c r="AA45" i="2"/>
  <c r="K29" i="2"/>
  <c r="K38" i="2"/>
  <c r="K28" i="2"/>
  <c r="K37" i="2"/>
  <c r="K27" i="2"/>
  <c r="K36" i="2"/>
  <c r="K26" i="2"/>
  <c r="K35" i="2"/>
  <c r="V26" i="2"/>
  <c r="V35" i="2"/>
  <c r="V25" i="2"/>
  <c r="V34" i="2"/>
  <c r="U25" i="4" l="1"/>
  <c r="U34" i="4" s="1"/>
  <c r="N27" i="4"/>
  <c r="U26" i="4"/>
  <c r="U35" i="4" s="1"/>
  <c r="G27" i="4"/>
  <c r="G36" i="4" s="1"/>
  <c r="X25" i="4"/>
  <c r="X34" i="4" s="1"/>
  <c r="G28" i="4"/>
  <c r="G37" i="4" s="1"/>
  <c r="X27" i="4"/>
  <c r="X36" i="4" s="1"/>
  <c r="L28" i="4"/>
  <c r="L37" i="4" s="1"/>
  <c r="H25" i="4"/>
  <c r="H34" i="4" s="1"/>
  <c r="Q25" i="4"/>
  <c r="Q34" i="4" s="1"/>
  <c r="C26" i="4"/>
  <c r="C35" i="4" s="1"/>
  <c r="H28" i="4"/>
  <c r="H37" i="4" s="1"/>
  <c r="O24" i="4"/>
  <c r="O33" i="4" s="1"/>
  <c r="V24" i="4"/>
  <c r="V33" i="4" s="1"/>
  <c r="W27" i="4"/>
  <c r="W36" i="4" s="1"/>
  <c r="Q28" i="4"/>
  <c r="Q37" i="4" s="1"/>
  <c r="N24" i="4"/>
  <c r="N33" i="4" s="1"/>
  <c r="K25" i="4"/>
  <c r="K34" i="4" s="1"/>
  <c r="D26" i="4"/>
  <c r="D35" i="4" s="1"/>
  <c r="L26" i="4"/>
  <c r="L35" i="4" s="1"/>
  <c r="V26" i="4"/>
  <c r="V35" i="4" s="1"/>
  <c r="C28" i="4"/>
  <c r="C37" i="4" s="1"/>
  <c r="K28" i="4"/>
  <c r="K37" i="4" s="1"/>
  <c r="L24" i="4"/>
  <c r="L33" i="4" s="1"/>
  <c r="L25" i="4"/>
  <c r="L34" i="4" s="1"/>
  <c r="M26" i="4"/>
  <c r="M35" i="4" s="1"/>
  <c r="D28" i="4"/>
  <c r="D37" i="4" s="1"/>
  <c r="U28" i="4"/>
  <c r="U37" i="4" s="1"/>
  <c r="C25" i="4"/>
  <c r="C34" i="4" s="1"/>
  <c r="E26" i="4"/>
  <c r="E35" i="4" s="1"/>
  <c r="X26" i="4"/>
  <c r="X35" i="4" s="1"/>
  <c r="L27" i="4"/>
  <c r="T27" i="4"/>
  <c r="T36" i="4" s="1"/>
  <c r="E28" i="4"/>
  <c r="E37" i="4" s="1"/>
  <c r="V28" i="4"/>
  <c r="V37" i="4" s="1"/>
  <c r="V25" i="4"/>
  <c r="V34" i="4" s="1"/>
  <c r="O26" i="4"/>
  <c r="C27" i="4"/>
  <c r="U27" i="4"/>
  <c r="F28" i="4"/>
  <c r="F37" i="4" s="1"/>
  <c r="W28" i="4"/>
  <c r="W37" i="4" s="1"/>
  <c r="N26" i="4"/>
  <c r="N35" i="4" s="1"/>
  <c r="E25" i="4"/>
  <c r="E34" i="4" s="1"/>
  <c r="N25" i="4"/>
  <c r="N34" i="4" s="1"/>
  <c r="W25" i="4"/>
  <c r="W34" i="4" s="1"/>
  <c r="F26" i="4"/>
  <c r="F35" i="4" s="1"/>
  <c r="P26" i="4"/>
  <c r="P35" i="4" s="1"/>
  <c r="M27" i="4"/>
  <c r="M36" i="4" s="1"/>
  <c r="O28" i="4"/>
  <c r="O37" i="4" s="1"/>
  <c r="X28" i="4"/>
  <c r="X37" i="4" s="1"/>
  <c r="P24" i="4"/>
  <c r="P33" i="4" s="1"/>
  <c r="G25" i="4"/>
  <c r="G34" i="4" s="1"/>
  <c r="F25" i="4"/>
  <c r="O25" i="4"/>
  <c r="O34" i="4" s="1"/>
  <c r="G26" i="4"/>
  <c r="G35" i="4" s="1"/>
  <c r="Q26" i="4"/>
  <c r="Q35" i="4" s="1"/>
  <c r="Q27" i="4"/>
  <c r="Q36" i="4" s="1"/>
  <c r="K24" i="4"/>
  <c r="K33" i="4" s="1"/>
  <c r="M24" i="4"/>
  <c r="M33" i="4" s="1"/>
  <c r="F27" i="4"/>
  <c r="F36" i="4" s="1"/>
  <c r="D25" i="4"/>
  <c r="D34" i="4" s="1"/>
  <c r="P25" i="4"/>
  <c r="P34" i="4" s="1"/>
  <c r="W26" i="4"/>
  <c r="W35" i="4" s="1"/>
  <c r="D27" i="4"/>
  <c r="D36" i="4" s="1"/>
  <c r="H27" i="4"/>
  <c r="H36" i="4" s="1"/>
  <c r="P28" i="4"/>
  <c r="P37" i="4" s="1"/>
  <c r="K26" i="4"/>
  <c r="K35" i="4" s="1"/>
  <c r="H24" i="4"/>
  <c r="H33" i="4" s="1"/>
  <c r="Q25" i="5"/>
  <c r="Q34" i="5" s="1"/>
  <c r="F26" i="5"/>
  <c r="F35" i="5" s="1"/>
  <c r="P26" i="5"/>
  <c r="P35" i="5" s="1"/>
  <c r="L28" i="5"/>
  <c r="L37" i="5" s="1"/>
  <c r="V28" i="5"/>
  <c r="V37" i="5" s="1"/>
  <c r="G26" i="5"/>
  <c r="G35" i="5" s="1"/>
  <c r="Q26" i="5"/>
  <c r="Q35" i="5" s="1"/>
  <c r="F27" i="5"/>
  <c r="F36" i="5" s="1"/>
  <c r="P27" i="5"/>
  <c r="P36" i="5" s="1"/>
  <c r="D28" i="5"/>
  <c r="D37" i="5" s="1"/>
  <c r="N28" i="5"/>
  <c r="N37" i="5" s="1"/>
  <c r="X28" i="5"/>
  <c r="X37" i="5" s="1"/>
  <c r="P29" i="5"/>
  <c r="P38" i="5" s="1"/>
  <c r="Q29" i="5"/>
  <c r="Q38" i="5" s="1"/>
  <c r="C26" i="5"/>
  <c r="C35" i="5" s="1"/>
  <c r="M26" i="5"/>
  <c r="M35" i="5" s="1"/>
  <c r="O29" i="5"/>
  <c r="O38" i="5" s="1"/>
  <c r="V29" i="5"/>
  <c r="V38" i="5" s="1"/>
  <c r="U29" i="5"/>
  <c r="U38" i="5" s="1"/>
  <c r="T26" i="5"/>
  <c r="T35" i="5" s="1"/>
  <c r="K29" i="5"/>
  <c r="K38" i="5" s="1"/>
  <c r="H26" i="5"/>
  <c r="H35" i="5" s="1"/>
  <c r="G25" i="5"/>
  <c r="G34" i="5" s="1"/>
  <c r="H29" i="5"/>
  <c r="H38" i="5" s="1"/>
  <c r="T29" i="5"/>
  <c r="T38" i="5" s="1"/>
  <c r="L29" i="5"/>
  <c r="L38" i="5" s="1"/>
  <c r="K26" i="5"/>
  <c r="K35" i="5" s="1"/>
  <c r="U26" i="5"/>
  <c r="U35" i="5" s="1"/>
  <c r="G27" i="5"/>
  <c r="G36" i="5" s="1"/>
  <c r="Q27" i="5"/>
  <c r="Q36" i="5" s="1"/>
  <c r="E28" i="5"/>
  <c r="E37" i="5" s="1"/>
  <c r="O28" i="5"/>
  <c r="O37" i="5" s="1"/>
  <c r="C29" i="5"/>
  <c r="C38" i="5" s="1"/>
  <c r="M29" i="5"/>
  <c r="M38" i="5" s="1"/>
  <c r="W29" i="5"/>
  <c r="W38" i="5" s="1"/>
  <c r="L26" i="5"/>
  <c r="L35" i="5" s="1"/>
  <c r="V26" i="5"/>
  <c r="V35" i="5" s="1"/>
  <c r="H27" i="5"/>
  <c r="H36" i="5" s="1"/>
  <c r="T27" i="5"/>
  <c r="T36" i="5" s="1"/>
  <c r="F28" i="5"/>
  <c r="F37" i="5" s="1"/>
  <c r="P28" i="5"/>
  <c r="P37" i="5" s="1"/>
  <c r="D29" i="5"/>
  <c r="D38" i="5" s="1"/>
  <c r="N29" i="5"/>
  <c r="N38" i="5" s="1"/>
  <c r="X29" i="5"/>
  <c r="X38" i="5" s="1"/>
  <c r="K27" i="5"/>
  <c r="K36" i="5" s="1"/>
  <c r="U27" i="5"/>
  <c r="U36" i="5" s="1"/>
  <c r="H28" i="5"/>
  <c r="H37" i="5" s="1"/>
  <c r="T28" i="5"/>
  <c r="T37" i="5" s="1"/>
  <c r="U28" i="5"/>
  <c r="U37" i="5" s="1"/>
  <c r="K28" i="5"/>
  <c r="K37" i="5" s="1"/>
</calcChain>
</file>

<file path=xl/sharedStrings.xml><?xml version="1.0" encoding="utf-8"?>
<sst xmlns="http://schemas.openxmlformats.org/spreadsheetml/2006/main" count="882" uniqueCount="56">
  <si>
    <t>wt-1</t>
  </si>
  <si>
    <t xml:space="preserve"> Black is 65535, White is 0</t>
  </si>
  <si>
    <t xml:space="preserve">   #</t>
  </si>
  <si>
    <t xml:space="preserve">       IDV</t>
  </si>
  <si>
    <t xml:space="preserve">      %*</t>
  </si>
  <si>
    <t xml:space="preserve"> AREA</t>
  </si>
  <si>
    <t xml:space="preserve">  AVG</t>
  </si>
  <si>
    <t xml:space="preserve"> BACK</t>
  </si>
  <si>
    <t xml:space="preserve"> 1n</t>
  </si>
  <si>
    <t xml:space="preserve"> 2n</t>
  </si>
  <si>
    <t xml:space="preserve"> 3n</t>
  </si>
  <si>
    <t xml:space="preserve"> 4n</t>
  </si>
  <si>
    <t xml:space="preserve"> 5n</t>
  </si>
  <si>
    <t xml:space="preserve"> 6n</t>
  </si>
  <si>
    <t xml:space="preserve"> IDV=Integrated Density Value  s=standard</t>
  </si>
  <si>
    <t xml:space="preserve"> * based on Integrated Density Value</t>
  </si>
  <si>
    <t>BG</t>
  </si>
  <si>
    <t>0A1</t>
  </si>
  <si>
    <t>0A2</t>
  </si>
  <si>
    <t>0A3</t>
  </si>
  <si>
    <t>0A4</t>
  </si>
  <si>
    <t>0A13</t>
  </si>
  <si>
    <t>0A14</t>
  </si>
  <si>
    <t>0A23</t>
  </si>
  <si>
    <t>0A24</t>
  </si>
  <si>
    <t>0A34</t>
  </si>
  <si>
    <t>0A123-2</t>
  </si>
  <si>
    <t>0A234</t>
  </si>
  <si>
    <t>0A134-2</t>
  </si>
  <si>
    <t>0A124-2</t>
  </si>
  <si>
    <t>0A234-3</t>
  </si>
  <si>
    <t>0A1234</t>
  </si>
  <si>
    <r>
      <rPr>
        <sz val="10"/>
        <rFont val="Calibri"/>
        <family val="2"/>
      </rPr>
      <t>µ</t>
    </r>
    <r>
      <rPr>
        <sz val="10"/>
        <rFont val="Arial"/>
        <family val="2"/>
      </rPr>
      <t>M</t>
    </r>
  </si>
  <si>
    <t>0A123</t>
  </si>
  <si>
    <t>none</t>
  </si>
  <si>
    <t>0A134</t>
  </si>
  <si>
    <t>0A124</t>
  </si>
  <si>
    <t>0A12</t>
  </si>
  <si>
    <t>Kd = y(0.5)</t>
  </si>
  <si>
    <r>
      <t>Kd (</t>
    </r>
    <r>
      <rPr>
        <sz val="10"/>
        <rFont val="Calibri"/>
        <family val="2"/>
      </rPr>
      <t>µ</t>
    </r>
    <r>
      <rPr>
        <sz val="9"/>
        <rFont val="Arial"/>
        <family val="2"/>
      </rPr>
      <t>M)</t>
    </r>
  </si>
  <si>
    <t>µM</t>
  </si>
  <si>
    <t>BG subtracted</t>
  </si>
  <si>
    <r>
      <t xml:space="preserve">0A12 </t>
    </r>
    <r>
      <rPr>
        <strike/>
        <sz val="10"/>
        <rFont val="Arial"/>
        <family val="2"/>
      </rPr>
      <t>wt-2</t>
    </r>
  </si>
  <si>
    <t>mutations</t>
  </si>
  <si>
    <t>present</t>
  </si>
  <si>
    <t>wt</t>
  </si>
  <si>
    <t>mutation</t>
  </si>
  <si>
    <t>wt-none</t>
  </si>
  <si>
    <t>relative to highest</t>
  </si>
  <si>
    <t>Intensities of free DNA</t>
  </si>
  <si>
    <t>=(1- free) = shifted band</t>
  </si>
  <si>
    <t>0A box present</t>
  </si>
  <si>
    <t>Kd</t>
  </si>
  <si>
    <t>Kd (µM)</t>
  </si>
  <si>
    <t>wt-0A1234</t>
  </si>
  <si>
    <t>The binding constants (Kd) were calculated as the active protein concentration at which 50% of the DNA was bound from a plot of the percent bound versus protein concentration.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</si>
</sst>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9"/>
      <name val="Arial"/>
      <family val="2"/>
    </font>
    <font>
      <strike/>
      <sz val="1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2" borderId="0" xfId="0" applyNumberFormat="1" applyFill="1" applyAlignment="1">
      <alignment horizontal="right" vertical="center"/>
    </xf>
    <xf numFmtId="2" fontId="0" fillId="0" borderId="0" xfId="0" applyNumberForma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7" fillId="0" borderId="0" xfId="0" applyFont="1" applyAlignment="1">
      <alignment horizontal="left" vertical="center" readingOrder="1"/>
    </xf>
    <xf numFmtId="0" fontId="2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9" fillId="0" borderId="0" xfId="0" applyFont="1"/>
    <xf numFmtId="0" fontId="9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quotePrefix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wt: Kd= 0.34 µM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'Kd-linear'!$C$31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3.6278x - 0.7204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'Kd-linear'!$B$34:$B$36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'Kd-linear'!$C$34:$C$36</c:f>
              <c:numCache>
                <c:formatCode>0.00</c:formatCode>
                <c:ptCount val="3"/>
                <c:pt idx="0">
                  <c:v>5.1991681330987305E-3</c:v>
                </c:pt>
                <c:pt idx="1">
                  <c:v>0.73076307790753481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43056"/>
        <c:axId val="1063834896"/>
      </c:scatterChart>
      <c:valAx>
        <c:axId val="10638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34896"/>
        <c:crosses val="autoZero"/>
        <c:crossBetween val="midCat"/>
      </c:valAx>
      <c:valAx>
        <c:axId val="10638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3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0A24: Kd = 0.71 µM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'Kd-linear'!$O$32</c:f>
              <c:strCache>
                <c:ptCount val="1"/>
                <c:pt idx="0">
                  <c:v>0A24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'Kd-linear'!$J$35:$J$37</c:f>
              <c:numCache>
                <c:formatCode>General</c:formatCode>
                <c:ptCount val="3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</c:numCache>
            </c:numRef>
          </c:xVal>
          <c:yVal>
            <c:numRef>
              <c:f>'Kd-linear'!$O$35:$O$37</c:f>
              <c:numCache>
                <c:formatCode>0.00</c:formatCode>
                <c:ptCount val="3"/>
                <c:pt idx="1">
                  <c:v>0.21307034945826342</c:v>
                </c:pt>
                <c:pt idx="2">
                  <c:v>0.71768655577598039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39792"/>
        <c:axId val="1063824560"/>
      </c:scatterChart>
      <c:valAx>
        <c:axId val="10638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24560"/>
        <c:crosses val="autoZero"/>
        <c:crossBetween val="midCat"/>
      </c:valAx>
      <c:valAx>
        <c:axId val="1063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39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0A12: Kd = 0.40 µM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'Kd-linear'!$P$32</c:f>
              <c:strCache>
                <c:ptCount val="1"/>
                <c:pt idx="0">
                  <c:v>0A12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'Kd-linear'!$J$34:$J$36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'Kd-linear'!$P$34:$P$36</c:f>
              <c:numCache>
                <c:formatCode>0.00</c:formatCode>
                <c:ptCount val="3"/>
                <c:pt idx="0">
                  <c:v>6.4913144384274535E-2</c:v>
                </c:pt>
                <c:pt idx="1">
                  <c:v>0.55496167100358673</c:v>
                </c:pt>
                <c:pt idx="2">
                  <c:v>0.91040157535691679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38160"/>
        <c:axId val="1063841424"/>
      </c:scatterChart>
      <c:valAx>
        <c:axId val="1063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41424"/>
        <c:crosses val="autoZero"/>
        <c:crossBetween val="midCat"/>
      </c:valAx>
      <c:valAx>
        <c:axId val="10638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38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0A4: Kd = 0.65 µM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'Kd-linear'!$T$32</c:f>
              <c:strCache>
                <c:ptCount val="1"/>
                <c:pt idx="0">
                  <c:v>0A4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'Kd-linear'!$S$35:$S$37</c:f>
              <c:numCache>
                <c:formatCode>General</c:formatCode>
                <c:ptCount val="3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</c:numCache>
            </c:numRef>
          </c:xVal>
          <c:yVal>
            <c:numRef>
              <c:f>'Kd-linear'!$T$35:$T$37</c:f>
              <c:numCache>
                <c:formatCode>0.00</c:formatCode>
                <c:ptCount val="3"/>
                <c:pt idx="0">
                  <c:v>5.1967608084593775E-2</c:v>
                </c:pt>
                <c:pt idx="1">
                  <c:v>0.34794538883683579</c:v>
                </c:pt>
                <c:pt idx="2">
                  <c:v>0.83305447731227411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46864"/>
        <c:axId val="1063842512"/>
      </c:scatterChart>
      <c:valAx>
        <c:axId val="10638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42512"/>
        <c:crosses val="autoZero"/>
        <c:crossBetween val="midCat"/>
      </c:valAx>
      <c:valAx>
        <c:axId val="10638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68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0A3: Kd = 0.33 µM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'Kd-linear'!$U$32</c:f>
              <c:strCache>
                <c:ptCount val="1"/>
                <c:pt idx="0">
                  <c:v>0A3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'Kd-linear'!$S$34:$S$36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'Kd-linear'!$U$34:$U$36</c:f>
              <c:numCache>
                <c:formatCode>0.00</c:formatCode>
                <c:ptCount val="3"/>
                <c:pt idx="0">
                  <c:v>0.10803620784964063</c:v>
                </c:pt>
                <c:pt idx="1">
                  <c:v>0.71213377556661139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19120"/>
        <c:axId val="1063841968"/>
      </c:scatterChart>
      <c:valAx>
        <c:axId val="1063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41968"/>
        <c:crosses val="autoZero"/>
        <c:crossBetween val="midCat"/>
      </c:valAx>
      <c:valAx>
        <c:axId val="10638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19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0A2: Kd = 1.38 µM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'Kd-linear'!$V$32</c:f>
              <c:strCache>
                <c:ptCount val="1"/>
                <c:pt idx="0">
                  <c:v>0A2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'Kd-linear'!$S$35:$S$37</c:f>
              <c:numCache>
                <c:formatCode>General</c:formatCode>
                <c:ptCount val="3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</c:numCache>
            </c:numRef>
          </c:xVal>
          <c:yVal>
            <c:numRef>
              <c:f>'Kd-linear'!$V$35:$V$37</c:f>
              <c:numCache>
                <c:formatCode>0.00</c:formatCode>
                <c:ptCount val="3"/>
                <c:pt idx="0">
                  <c:v>2.3973670535250347E-2</c:v>
                </c:pt>
                <c:pt idx="1">
                  <c:v>0.12236272302095963</c:v>
                </c:pt>
                <c:pt idx="2">
                  <c:v>0.21399618915641783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47408"/>
        <c:axId val="1063821840"/>
      </c:scatterChart>
      <c:valAx>
        <c:axId val="10638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21840"/>
        <c:crosses val="autoZero"/>
        <c:crossBetween val="midCat"/>
      </c:valAx>
      <c:valAx>
        <c:axId val="10638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7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0A1: Kd = 0.41 µM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'Kd-linear'!$W$32</c:f>
              <c:strCache>
                <c:ptCount val="1"/>
                <c:pt idx="0">
                  <c:v>0A1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'Kd-linear'!$S$34:$S$36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'Kd-linear'!$W$34:$W$36</c:f>
              <c:numCache>
                <c:formatCode>0.00</c:formatCode>
                <c:ptCount val="3"/>
                <c:pt idx="0">
                  <c:v>2.4848935276440387E-2</c:v>
                </c:pt>
                <c:pt idx="1">
                  <c:v>0.48298704236274925</c:v>
                </c:pt>
                <c:pt idx="2">
                  <c:v>0.93243286909878176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49040"/>
        <c:axId val="1063822384"/>
      </c:scatterChart>
      <c:valAx>
        <c:axId val="10638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22384"/>
        <c:crosses val="autoZero"/>
        <c:crossBetween val="midCat"/>
      </c:valAx>
      <c:valAx>
        <c:axId val="10638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9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'Kd-linear'!$AA$14:$AO$14</c:f>
              <c:strCache>
                <c:ptCount val="15"/>
                <c:pt idx="0">
                  <c:v>wt-0A1234</c:v>
                </c:pt>
                <c:pt idx="1">
                  <c:v>0A234</c:v>
                </c:pt>
                <c:pt idx="2">
                  <c:v>0A134</c:v>
                </c:pt>
                <c:pt idx="3">
                  <c:v>0A124</c:v>
                </c:pt>
                <c:pt idx="4">
                  <c:v>0A123</c:v>
                </c:pt>
                <c:pt idx="5">
                  <c:v>0A12</c:v>
                </c:pt>
                <c:pt idx="6">
                  <c:v>0A14</c:v>
                </c:pt>
                <c:pt idx="7">
                  <c:v>0A34</c:v>
                </c:pt>
                <c:pt idx="8">
                  <c:v>0A13</c:v>
                </c:pt>
                <c:pt idx="9">
                  <c:v>0A23</c:v>
                </c:pt>
                <c:pt idx="10">
                  <c:v>0A24</c:v>
                </c:pt>
                <c:pt idx="11">
                  <c:v>0A1</c:v>
                </c:pt>
                <c:pt idx="12">
                  <c:v>0A2</c:v>
                </c:pt>
                <c:pt idx="13">
                  <c:v>0A3</c:v>
                </c:pt>
                <c:pt idx="14">
                  <c:v>0A4</c:v>
                </c:pt>
              </c:strCache>
            </c:strRef>
          </c:cat>
          <c:val>
            <c:numRef>
              <c:f>'Kd-linear'!$AA$15:$AO$15</c:f>
              <c:numCache>
                <c:formatCode>0.00</c:formatCode>
                <c:ptCount val="15"/>
                <c:pt idx="0">
                  <c:v>0.33608815426997246</c:v>
                </c:pt>
                <c:pt idx="1">
                  <c:v>0.37461139896373058</c:v>
                </c:pt>
                <c:pt idx="2">
                  <c:v>0.31541218637992829</c:v>
                </c:pt>
                <c:pt idx="3">
                  <c:v>0.4705882352941177</c:v>
                </c:pt>
                <c:pt idx="4">
                  <c:v>0.30382775119617228</c:v>
                </c:pt>
                <c:pt idx="5">
                  <c:v>0.39810426540284366</c:v>
                </c:pt>
                <c:pt idx="6">
                  <c:v>0.49870801033591727</c:v>
                </c:pt>
                <c:pt idx="7">
                  <c:v>0.3432911392405063</c:v>
                </c:pt>
                <c:pt idx="8">
                  <c:v>0.32558139534883723</c:v>
                </c:pt>
                <c:pt idx="9">
                  <c:v>0.32844574780058655</c:v>
                </c:pt>
                <c:pt idx="10">
                  <c:v>0.7142857142857143</c:v>
                </c:pt>
                <c:pt idx="11">
                  <c:v>0.4096916299559471</c:v>
                </c:pt>
                <c:pt idx="12">
                  <c:v>1.3750000000000002</c:v>
                </c:pt>
                <c:pt idx="13">
                  <c:v>0.33333333333333331</c:v>
                </c:pt>
                <c:pt idx="14">
                  <c:v>0.64615384615384619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15856"/>
        <c:axId val="1063827280"/>
      </c:barChart>
      <c:catAx>
        <c:axId val="106381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27280"/>
        <c:crosses val="autoZero"/>
        <c:auto val="1"/>
        <c:lblAlgn val="ctr"/>
        <c:lblOffset val="100"/>
        <c:noMultiLvlLbl val="0"/>
      </c:catAx>
      <c:valAx>
        <c:axId val="10638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(2)'!$C$33</c:f>
              <c:strCache>
                <c:ptCount val="1"/>
                <c:pt idx="0">
                  <c:v>wt-0A1234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(2)'!$C$34:$C$38</c:f>
              <c:numCache>
                <c:formatCode>0.00</c:formatCode>
                <c:ptCount val="5"/>
                <c:pt idx="0">
                  <c:v>0</c:v>
                </c:pt>
                <c:pt idx="1">
                  <c:v>5.1991681330987305E-3</c:v>
                </c:pt>
                <c:pt idx="2">
                  <c:v>0.73076307790753481</c:v>
                </c:pt>
                <c:pt idx="3">
                  <c:v>0.98368261078227481</c:v>
                </c:pt>
                <c:pt idx="4">
                  <c:v>0.99160134378499443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25104"/>
        <c:axId val="1063828912"/>
      </c:scatterChart>
      <c:valAx>
        <c:axId val="1063825104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28912"/>
        <c:crosses val="autoZero"/>
        <c:crossBetween val="midCat"/>
        <c:majorUnit val="0.2"/>
      </c:valAx>
      <c:valAx>
        <c:axId val="10638289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2510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(2)'!$D$33</c:f>
              <c:strCache>
                <c:ptCount val="1"/>
                <c:pt idx="0">
                  <c:v>0A234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(2)'!$D$34:$D$38</c:f>
              <c:numCache>
                <c:formatCode>0.00</c:formatCode>
                <c:ptCount val="5"/>
                <c:pt idx="0">
                  <c:v>0</c:v>
                </c:pt>
                <c:pt idx="1">
                  <c:v>0.14219264810388266</c:v>
                </c:pt>
                <c:pt idx="2">
                  <c:v>0.58769946378965043</c:v>
                </c:pt>
                <c:pt idx="3">
                  <c:v>0.91278506363460177</c:v>
                </c:pt>
                <c:pt idx="4">
                  <c:v>0.94360100781704248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49584"/>
        <c:axId val="1063825648"/>
      </c:scatterChart>
      <c:valAx>
        <c:axId val="1063849584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25648"/>
        <c:crosses val="autoZero"/>
        <c:crossBetween val="midCat"/>
        <c:majorUnit val="0.2"/>
      </c:valAx>
      <c:valAx>
        <c:axId val="10638256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495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(2)'!$E$33</c:f>
              <c:strCache>
                <c:ptCount val="1"/>
                <c:pt idx="0">
                  <c:v>0A134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(2)'!$E$34:$E$38</c:f>
              <c:numCache>
                <c:formatCode>0.00</c:formatCode>
                <c:ptCount val="5"/>
                <c:pt idx="0">
                  <c:v>0</c:v>
                </c:pt>
                <c:pt idx="1">
                  <c:v>0.17757434099467606</c:v>
                </c:pt>
                <c:pt idx="2">
                  <c:v>0.73639787040644067</c:v>
                </c:pt>
                <c:pt idx="3">
                  <c:v>0.95883651473834564</c:v>
                </c:pt>
                <c:pt idx="4">
                  <c:v>0.97844435787560058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27824"/>
        <c:axId val="1063829456"/>
      </c:scatterChart>
      <c:valAx>
        <c:axId val="1063827824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29456"/>
        <c:crosses val="autoZero"/>
        <c:crossBetween val="midCat"/>
        <c:majorUnit val="0.2"/>
      </c:valAx>
      <c:valAx>
        <c:axId val="10638294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278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0A234: Kd = 0.37 µM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'Kd-linear'!$D$32</c:f>
              <c:strCache>
                <c:ptCount val="1"/>
                <c:pt idx="0">
                  <c:v>0A234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'Kd-linear'!$B$34:$B$36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'Kd-linear'!$D$34:$D$36</c:f>
              <c:numCache>
                <c:formatCode>0.00</c:formatCode>
                <c:ptCount val="3"/>
                <c:pt idx="0">
                  <c:v>0.14219264810388266</c:v>
                </c:pt>
                <c:pt idx="1">
                  <c:v>0.58769946378965043</c:v>
                </c:pt>
                <c:pt idx="2">
                  <c:v>0.91278506363460177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43600"/>
        <c:axId val="1063844144"/>
      </c:scatterChart>
      <c:valAx>
        <c:axId val="10638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44144"/>
        <c:crosses val="autoZero"/>
        <c:crossBetween val="midCat"/>
      </c:valAx>
      <c:valAx>
        <c:axId val="10638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3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(2)'!$F$33</c:f>
              <c:strCache>
                <c:ptCount val="1"/>
                <c:pt idx="0">
                  <c:v>0A124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(2)'!$F$34:$F$38</c:f>
              <c:numCache>
                <c:formatCode>0.00</c:formatCode>
                <c:ptCount val="5"/>
                <c:pt idx="0">
                  <c:v>0</c:v>
                </c:pt>
                <c:pt idx="1">
                  <c:v>1.9212179797003404E-2</c:v>
                </c:pt>
                <c:pt idx="2">
                  <c:v>0.26957467375543742</c:v>
                </c:pt>
                <c:pt idx="3">
                  <c:v>0.94852585790236832</c:v>
                </c:pt>
                <c:pt idx="4">
                  <c:v>0.97843160947317542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30000"/>
        <c:axId val="1063851216"/>
      </c:scatterChart>
      <c:valAx>
        <c:axId val="1063830000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51216"/>
        <c:crosses val="autoZero"/>
        <c:crossBetween val="midCat"/>
        <c:majorUnit val="0.2"/>
      </c:valAx>
      <c:valAx>
        <c:axId val="1063851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30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(2)'!$G$33</c:f>
              <c:strCache>
                <c:ptCount val="1"/>
                <c:pt idx="0">
                  <c:v>0A123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(2)'!$G$34:$G$38</c:f>
              <c:numCache>
                <c:formatCode>0.00</c:formatCode>
                <c:ptCount val="5"/>
                <c:pt idx="0">
                  <c:v>0</c:v>
                </c:pt>
                <c:pt idx="1">
                  <c:v>6.4087715234344866E-2</c:v>
                </c:pt>
                <c:pt idx="2">
                  <c:v>0.89993050729673385</c:v>
                </c:pt>
                <c:pt idx="3">
                  <c:v>0.98216353949501967</c:v>
                </c:pt>
                <c:pt idx="4">
                  <c:v>0.95027411010732765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52304"/>
        <c:axId val="1063869168"/>
      </c:scatterChart>
      <c:valAx>
        <c:axId val="1063852304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69168"/>
        <c:crosses val="autoZero"/>
        <c:crossBetween val="midCat"/>
        <c:majorUnit val="0.2"/>
      </c:valAx>
      <c:valAx>
        <c:axId val="1063869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5230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(2)'!$H$33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(2)'!$H$34:$H$38</c:f>
              <c:numCache>
                <c:formatCode>0.00</c:formatCode>
                <c:ptCount val="5"/>
                <c:pt idx="0">
                  <c:v>0</c:v>
                </c:pt>
                <c:pt idx="1">
                  <c:v>-1.735188369548224E-2</c:v>
                </c:pt>
                <c:pt idx="2">
                  <c:v>1.662237507164821E-2</c:v>
                </c:pt>
                <c:pt idx="3">
                  <c:v>-7.6077327914125803E-3</c:v>
                </c:pt>
                <c:pt idx="4">
                  <c:v>-1.5840758688968837E-2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66448"/>
        <c:axId val="1063869712"/>
      </c:scatterChart>
      <c:valAx>
        <c:axId val="1063866448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69712"/>
        <c:crosses val="autoZero"/>
        <c:crossBetween val="midCat"/>
        <c:majorUnit val="0.2"/>
      </c:valAx>
      <c:valAx>
        <c:axId val="1063869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664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(2)'!$K$33</c:f>
              <c:strCache>
                <c:ptCount val="1"/>
                <c:pt idx="0">
                  <c:v>0A34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(2)'!$K$34:$K$38</c:f>
              <c:numCache>
                <c:formatCode>0.00</c:formatCode>
                <c:ptCount val="5"/>
                <c:pt idx="0">
                  <c:v>0</c:v>
                </c:pt>
                <c:pt idx="1">
                  <c:v>-6.6108007448789641E-2</c:v>
                </c:pt>
                <c:pt idx="2">
                  <c:v>0.72339206417418711</c:v>
                </c:pt>
                <c:pt idx="3">
                  <c:v>0.97618536026357261</c:v>
                </c:pt>
                <c:pt idx="4">
                  <c:v>0.96042830540037238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77328"/>
        <c:axId val="1063852848"/>
      </c:scatterChart>
      <c:valAx>
        <c:axId val="1063877328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52848"/>
        <c:crosses val="autoZero"/>
        <c:crossBetween val="midCat"/>
        <c:majorUnit val="0.2"/>
      </c:valAx>
      <c:valAx>
        <c:axId val="1063852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773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(2)'!$L$33</c:f>
              <c:strCache>
                <c:ptCount val="1"/>
                <c:pt idx="0">
                  <c:v>0A13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(2)'!$L$34:$L$38</c:f>
              <c:numCache>
                <c:formatCode>0.00</c:formatCode>
                <c:ptCount val="5"/>
                <c:pt idx="0">
                  <c:v>0</c:v>
                </c:pt>
                <c:pt idx="1">
                  <c:v>7.2037510656436488E-2</c:v>
                </c:pt>
                <c:pt idx="2">
                  <c:v>0.7609406081273089</c:v>
                </c:pt>
                <c:pt idx="3">
                  <c:v>0.93549303779482806</c:v>
                </c:pt>
                <c:pt idx="4">
                  <c:v>0.96291560102301788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50128"/>
        <c:axId val="1063870256"/>
      </c:scatterChart>
      <c:valAx>
        <c:axId val="1063850128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70256"/>
        <c:crosses val="autoZero"/>
        <c:crossBetween val="midCat"/>
        <c:majorUnit val="0.2"/>
      </c:valAx>
      <c:valAx>
        <c:axId val="1063870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501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(2)'!$M$33</c:f>
              <c:strCache>
                <c:ptCount val="1"/>
                <c:pt idx="0">
                  <c:v>0A14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(2)'!$M$34:$M$38</c:f>
              <c:numCache>
                <c:formatCode>0.00</c:formatCode>
                <c:ptCount val="5"/>
                <c:pt idx="0">
                  <c:v>0</c:v>
                </c:pt>
                <c:pt idx="1">
                  <c:v>5.4435797665369656E-2</c:v>
                </c:pt>
                <c:pt idx="2">
                  <c:v>0.11704280155642022</c:v>
                </c:pt>
                <c:pt idx="3">
                  <c:v>0.89046692607003886</c:v>
                </c:pt>
                <c:pt idx="4">
                  <c:v>0.96540856031128408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77872"/>
        <c:axId val="1063872976"/>
      </c:scatterChart>
      <c:valAx>
        <c:axId val="1063877872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72976"/>
        <c:crosses val="autoZero"/>
        <c:crossBetween val="midCat"/>
        <c:majorUnit val="0.2"/>
      </c:valAx>
      <c:valAx>
        <c:axId val="10638729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778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(2)'!$N$33</c:f>
              <c:strCache>
                <c:ptCount val="1"/>
                <c:pt idx="0">
                  <c:v>0A23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(2)'!$N$34:$N$38</c:f>
              <c:numCache>
                <c:formatCode>0.00</c:formatCode>
                <c:ptCount val="5"/>
                <c:pt idx="0">
                  <c:v>0</c:v>
                </c:pt>
                <c:pt idx="1">
                  <c:v>6.3853414769572514E-2</c:v>
                </c:pt>
                <c:pt idx="2">
                  <c:v>0.74656055277932021</c:v>
                </c:pt>
                <c:pt idx="3">
                  <c:v>0.86698747609352833</c:v>
                </c:pt>
                <c:pt idx="4">
                  <c:v>0.98395952865691905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81136"/>
        <c:axId val="1063883856"/>
      </c:scatterChart>
      <c:valAx>
        <c:axId val="106388113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83856"/>
        <c:crosses val="autoZero"/>
        <c:crossBetween val="midCat"/>
        <c:majorUnit val="0.2"/>
      </c:valAx>
      <c:valAx>
        <c:axId val="10638838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811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(2)'!$O$33</c:f>
              <c:strCache>
                <c:ptCount val="1"/>
                <c:pt idx="0">
                  <c:v>0A24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(2)'!$O$34:$O$38</c:f>
              <c:numCache>
                <c:formatCode>0.00</c:formatCode>
                <c:ptCount val="5"/>
                <c:pt idx="0">
                  <c:v>0</c:v>
                </c:pt>
                <c:pt idx="1">
                  <c:v>5.68441934991607E-2</c:v>
                </c:pt>
                <c:pt idx="2">
                  <c:v>-9.9954219441478198E-3</c:v>
                </c:pt>
                <c:pt idx="3">
                  <c:v>0.21307034945826342</c:v>
                </c:pt>
                <c:pt idx="4">
                  <c:v>0.71768655577598039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71344"/>
        <c:axId val="1063865904"/>
      </c:scatterChart>
      <c:valAx>
        <c:axId val="1063871344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65904"/>
        <c:crosses val="autoZero"/>
        <c:crossBetween val="midCat"/>
        <c:majorUnit val="0.2"/>
      </c:valAx>
      <c:valAx>
        <c:axId val="1063865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7134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(2)'!$P$33</c:f>
              <c:strCache>
                <c:ptCount val="1"/>
                <c:pt idx="0">
                  <c:v>0A12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(2)'!$P$34:$P$38</c:f>
              <c:numCache>
                <c:formatCode>0.00</c:formatCode>
                <c:ptCount val="5"/>
                <c:pt idx="0">
                  <c:v>0</c:v>
                </c:pt>
                <c:pt idx="1">
                  <c:v>6.4913144384274535E-2</c:v>
                </c:pt>
                <c:pt idx="2">
                  <c:v>0.55496167100358673</c:v>
                </c:pt>
                <c:pt idx="3">
                  <c:v>0.91040157535691679</c:v>
                </c:pt>
                <c:pt idx="4">
                  <c:v>0.85920247556086926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65360"/>
        <c:axId val="1063876784"/>
      </c:scatterChart>
      <c:valAx>
        <c:axId val="1063865360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76784"/>
        <c:crosses val="autoZero"/>
        <c:crossBetween val="midCat"/>
        <c:majorUnit val="0.2"/>
      </c:valAx>
      <c:valAx>
        <c:axId val="10638767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653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(2)'!$T$33</c:f>
              <c:strCache>
                <c:ptCount val="1"/>
                <c:pt idx="0">
                  <c:v>0A4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(2)'!$T$34:$T$38</c:f>
              <c:numCache>
                <c:formatCode>0.00</c:formatCode>
                <c:ptCount val="5"/>
                <c:pt idx="0">
                  <c:v>0</c:v>
                </c:pt>
                <c:pt idx="1">
                  <c:v>4.4471958238522236E-2</c:v>
                </c:pt>
                <c:pt idx="2">
                  <c:v>5.1967608084593775E-2</c:v>
                </c:pt>
                <c:pt idx="3">
                  <c:v>0.34794538883683579</c:v>
                </c:pt>
                <c:pt idx="4">
                  <c:v>0.83305447731227411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70800"/>
        <c:axId val="1063866992"/>
      </c:scatterChart>
      <c:valAx>
        <c:axId val="1063870800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66992"/>
        <c:crosses val="autoZero"/>
        <c:crossBetween val="midCat"/>
        <c:majorUnit val="0.2"/>
      </c:valAx>
      <c:valAx>
        <c:axId val="1063866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708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0A134: Kd = 0.32 µM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'Kd-linear'!$E$32</c:f>
              <c:strCache>
                <c:ptCount val="1"/>
                <c:pt idx="0">
                  <c:v>0A134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'Kd-linear'!$B$34:$B$36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'Kd-linear'!$E$34:$E$36</c:f>
              <c:numCache>
                <c:formatCode>0.00</c:formatCode>
                <c:ptCount val="3"/>
                <c:pt idx="0">
                  <c:v>0.17757434099467606</c:v>
                </c:pt>
                <c:pt idx="1">
                  <c:v>0.73639787040644067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33264"/>
        <c:axId val="1063828368"/>
      </c:scatterChart>
      <c:valAx>
        <c:axId val="10638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28368"/>
        <c:crosses val="autoZero"/>
        <c:crossBetween val="midCat"/>
      </c:valAx>
      <c:valAx>
        <c:axId val="10638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33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(2)'!$U$33</c:f>
              <c:strCache>
                <c:ptCount val="1"/>
                <c:pt idx="0">
                  <c:v>0A3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(2)'!$U$34:$U$38</c:f>
              <c:numCache>
                <c:formatCode>0.00</c:formatCode>
                <c:ptCount val="5"/>
                <c:pt idx="0">
                  <c:v>0</c:v>
                </c:pt>
                <c:pt idx="1">
                  <c:v>0.10803620784964063</c:v>
                </c:pt>
                <c:pt idx="2">
                  <c:v>0.71213377556661139</c:v>
                </c:pt>
                <c:pt idx="3">
                  <c:v>0.92416390270867887</c:v>
                </c:pt>
                <c:pt idx="4">
                  <c:v>0.93249032614704253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57200"/>
        <c:axId val="1063880048"/>
      </c:scatterChart>
      <c:valAx>
        <c:axId val="1063857200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80048"/>
        <c:crosses val="autoZero"/>
        <c:crossBetween val="midCat"/>
        <c:majorUnit val="0.2"/>
      </c:valAx>
      <c:valAx>
        <c:axId val="10638800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572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(2)'!$V$33</c:f>
              <c:strCache>
                <c:ptCount val="1"/>
                <c:pt idx="0">
                  <c:v>0A2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(2)'!$V$34:$V$38</c:f>
              <c:numCache>
                <c:formatCode>0.00</c:formatCode>
                <c:ptCount val="5"/>
                <c:pt idx="0">
                  <c:v>0</c:v>
                </c:pt>
                <c:pt idx="1">
                  <c:v>-3.4644032565367411E-5</c:v>
                </c:pt>
                <c:pt idx="2">
                  <c:v>2.3973670535250347E-2</c:v>
                </c:pt>
                <c:pt idx="3">
                  <c:v>0.12236272302095963</c:v>
                </c:pt>
                <c:pt idx="4">
                  <c:v>0.21399618915641783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78416"/>
        <c:axId val="1063875696"/>
      </c:scatterChart>
      <c:valAx>
        <c:axId val="106387841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75696"/>
        <c:crosses val="autoZero"/>
        <c:crossBetween val="midCat"/>
        <c:majorUnit val="0.2"/>
      </c:valAx>
      <c:valAx>
        <c:axId val="10638756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784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(2)'!$W$33</c:f>
              <c:strCache>
                <c:ptCount val="1"/>
                <c:pt idx="0">
                  <c:v>0A1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'summary (2)'!$B$34:$B$38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'summary (2)'!$W$34:$W$38</c:f>
              <c:numCache>
                <c:formatCode>0.00</c:formatCode>
                <c:ptCount val="5"/>
                <c:pt idx="0">
                  <c:v>0</c:v>
                </c:pt>
                <c:pt idx="1">
                  <c:v>2.4848935276440387E-2</c:v>
                </c:pt>
                <c:pt idx="2">
                  <c:v>0.48298704236274925</c:v>
                </c:pt>
                <c:pt idx="3">
                  <c:v>0.93243286909878176</c:v>
                </c:pt>
                <c:pt idx="4">
                  <c:v>0.92451610818496133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51760"/>
        <c:axId val="1063853392"/>
      </c:scatterChart>
      <c:valAx>
        <c:axId val="1063851760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53392"/>
        <c:crosses val="autoZero"/>
        <c:crossBetween val="midCat"/>
        <c:majorUnit val="0.2"/>
      </c:valAx>
      <c:valAx>
        <c:axId val="1063853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517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summary!$C$33</c:f>
              <c:strCache>
                <c:ptCount val="1"/>
                <c:pt idx="0">
                  <c:v>0A1234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summary!$C$34:$C$38</c:f>
              <c:numCache>
                <c:formatCode>0.00</c:formatCode>
                <c:ptCount val="5"/>
                <c:pt idx="0">
                  <c:v>0</c:v>
                </c:pt>
                <c:pt idx="1">
                  <c:v>5.1991681330987305E-3</c:v>
                </c:pt>
                <c:pt idx="2">
                  <c:v>0.73076307790753481</c:v>
                </c:pt>
                <c:pt idx="3">
                  <c:v>0.98368261078227481</c:v>
                </c:pt>
                <c:pt idx="4">
                  <c:v>0.99160134378499443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summary!$G$33</c:f>
              <c:strCache>
                <c:ptCount val="1"/>
                <c:pt idx="0">
                  <c:v>0A123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summary!$G$34:$G$38</c:f>
              <c:numCache>
                <c:formatCode>0.00</c:formatCode>
                <c:ptCount val="5"/>
                <c:pt idx="0">
                  <c:v>0</c:v>
                </c:pt>
                <c:pt idx="1">
                  <c:v>6.4087715234344866E-2</c:v>
                </c:pt>
                <c:pt idx="2">
                  <c:v>0.89993050729673385</c:v>
                </c:pt>
                <c:pt idx="3">
                  <c:v>0.98216353949501967</c:v>
                </c:pt>
                <c:pt idx="4">
                  <c:v>0.95027411010732765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summary!$E$33</c:f>
              <c:strCache>
                <c:ptCount val="1"/>
                <c:pt idx="0">
                  <c:v>0A134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summary!$E$34:$E$38</c:f>
              <c:numCache>
                <c:formatCode>0.00</c:formatCode>
                <c:ptCount val="5"/>
                <c:pt idx="0">
                  <c:v>0</c:v>
                </c:pt>
                <c:pt idx="1">
                  <c:v>0.17757434099467606</c:v>
                </c:pt>
                <c:pt idx="2">
                  <c:v>0.73639787040644067</c:v>
                </c:pt>
                <c:pt idx="3">
                  <c:v>0.95883651473834564</c:v>
                </c:pt>
                <c:pt idx="4">
                  <c:v>0.97844435787560058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summary!$D$33</c:f>
              <c:strCache>
                <c:ptCount val="1"/>
                <c:pt idx="0">
                  <c:v>0A234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summary!$D$34:$D$38</c:f>
              <c:numCache>
                <c:formatCode>0.00</c:formatCode>
                <c:ptCount val="5"/>
                <c:pt idx="0">
                  <c:v>0</c:v>
                </c:pt>
                <c:pt idx="1">
                  <c:v>0.14219264810388266</c:v>
                </c:pt>
                <c:pt idx="2">
                  <c:v>0.58769946378965043</c:v>
                </c:pt>
                <c:pt idx="3">
                  <c:v>0.91278506363460177</c:v>
                </c:pt>
                <c:pt idx="4">
                  <c:v>0.94360100781704248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summary!$F$33</c:f>
              <c:strCache>
                <c:ptCount val="1"/>
                <c:pt idx="0">
                  <c:v>0A124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summary!$F$34:$F$38</c:f>
              <c:numCache>
                <c:formatCode>0.00</c:formatCode>
                <c:ptCount val="5"/>
                <c:pt idx="0">
                  <c:v>0</c:v>
                </c:pt>
                <c:pt idx="1">
                  <c:v>1.9212179797003404E-2</c:v>
                </c:pt>
                <c:pt idx="2">
                  <c:v>0.26957467375543742</c:v>
                </c:pt>
                <c:pt idx="3">
                  <c:v>0.94852585790236832</c:v>
                </c:pt>
                <c:pt idx="4">
                  <c:v>0.97843160947317542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summary!$H$33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summary!$H$34:$H$38</c:f>
              <c:numCache>
                <c:formatCode>0.00</c:formatCode>
                <c:ptCount val="5"/>
                <c:pt idx="0">
                  <c:v>0</c:v>
                </c:pt>
                <c:pt idx="1">
                  <c:v>-1.735188369548224E-2</c:v>
                </c:pt>
                <c:pt idx="2">
                  <c:v>1.662237507164821E-2</c:v>
                </c:pt>
                <c:pt idx="3">
                  <c:v>-7.6077327914125803E-3</c:v>
                </c:pt>
                <c:pt idx="4">
                  <c:v>-1.5840758688968837E-2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59920"/>
        <c:axId val="1063862640"/>
      </c:scatterChart>
      <c:valAx>
        <c:axId val="1063859920"/>
        <c:scaling>
          <c:orientation val="minMax"/>
          <c:max val="0.8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862640"/>
        <c:crosses val="autoZero"/>
        <c:crossBetween val="midCat"/>
        <c:majorUnit val="0.2"/>
      </c:valAx>
      <c:valAx>
        <c:axId val="106386264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59920"/>
        <c:crossesAt val="0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summary!$K$33</c:f>
              <c:strCache>
                <c:ptCount val="1"/>
                <c:pt idx="0">
                  <c:v>0A34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summary!$J$34:$J$38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summary!$K$34:$K$38</c:f>
              <c:numCache>
                <c:formatCode>0.00</c:formatCode>
                <c:ptCount val="5"/>
                <c:pt idx="0">
                  <c:v>0</c:v>
                </c:pt>
                <c:pt idx="1">
                  <c:v>-6.6108007448789641E-2</c:v>
                </c:pt>
                <c:pt idx="2">
                  <c:v>0.72339206417418711</c:v>
                </c:pt>
                <c:pt idx="3">
                  <c:v>0.97618536026357261</c:v>
                </c:pt>
                <c:pt idx="4">
                  <c:v>0.96042830540037238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summary!$L$33</c:f>
              <c:strCache>
                <c:ptCount val="1"/>
                <c:pt idx="0">
                  <c:v>0A13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summary!$J$34:$J$38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summary!$L$34:$L$38</c:f>
              <c:numCache>
                <c:formatCode>0.00</c:formatCode>
                <c:ptCount val="5"/>
                <c:pt idx="0">
                  <c:v>0</c:v>
                </c:pt>
                <c:pt idx="1">
                  <c:v>7.2037510656436488E-2</c:v>
                </c:pt>
                <c:pt idx="2">
                  <c:v>0.7609406081273089</c:v>
                </c:pt>
                <c:pt idx="3">
                  <c:v>0.93549303779482806</c:v>
                </c:pt>
                <c:pt idx="4">
                  <c:v>0.96291560102301788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summary!$N$33</c:f>
              <c:strCache>
                <c:ptCount val="1"/>
                <c:pt idx="0">
                  <c:v>0A23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summary!$J$34:$J$38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summary!$N$34:$N$38</c:f>
              <c:numCache>
                <c:formatCode>0.00</c:formatCode>
                <c:ptCount val="5"/>
                <c:pt idx="0">
                  <c:v>0</c:v>
                </c:pt>
                <c:pt idx="1">
                  <c:v>6.3853414769572514E-2</c:v>
                </c:pt>
                <c:pt idx="2">
                  <c:v>0.74656055277932021</c:v>
                </c:pt>
                <c:pt idx="3">
                  <c:v>0.86698747609352833</c:v>
                </c:pt>
                <c:pt idx="4">
                  <c:v>0.98395952865691905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summary!$P$33</c:f>
              <c:strCache>
                <c:ptCount val="1"/>
                <c:pt idx="0">
                  <c:v>0A12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summary!$J$34:$J$38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summary!$P$34:$P$38</c:f>
              <c:numCache>
                <c:formatCode>0.00</c:formatCode>
                <c:ptCount val="5"/>
                <c:pt idx="0">
                  <c:v>0</c:v>
                </c:pt>
                <c:pt idx="1">
                  <c:v>6.4913144384274535E-2</c:v>
                </c:pt>
                <c:pt idx="2">
                  <c:v>0.55496167100358673</c:v>
                </c:pt>
                <c:pt idx="3">
                  <c:v>0.91040157535691679</c:v>
                </c:pt>
                <c:pt idx="4">
                  <c:v>0.85920247556086926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summary!$M$33</c:f>
              <c:strCache>
                <c:ptCount val="1"/>
                <c:pt idx="0">
                  <c:v>0A14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summary!$J$34:$J$38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summary!$M$34:$M$38</c:f>
              <c:numCache>
                <c:formatCode>0.00</c:formatCode>
                <c:ptCount val="5"/>
                <c:pt idx="0">
                  <c:v>0</c:v>
                </c:pt>
                <c:pt idx="1">
                  <c:v>5.4435797665369656E-2</c:v>
                </c:pt>
                <c:pt idx="2">
                  <c:v>0.11704280155642022</c:v>
                </c:pt>
                <c:pt idx="3">
                  <c:v>0.89046692607003886</c:v>
                </c:pt>
                <c:pt idx="4">
                  <c:v>0.96540856031128408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summary!$O$33</c:f>
              <c:strCache>
                <c:ptCount val="1"/>
                <c:pt idx="0">
                  <c:v>0A24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summary!$J$34:$J$38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summary!$O$34:$O$38</c:f>
              <c:numCache>
                <c:formatCode>0.00</c:formatCode>
                <c:ptCount val="5"/>
                <c:pt idx="0">
                  <c:v>0</c:v>
                </c:pt>
                <c:pt idx="1">
                  <c:v>5.68441934991607E-2</c:v>
                </c:pt>
                <c:pt idx="2">
                  <c:v>-9.9954219441478198E-3</c:v>
                </c:pt>
                <c:pt idx="3">
                  <c:v>0.21307034945826342</c:v>
                </c:pt>
                <c:pt idx="4">
                  <c:v>0.71768655577598039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summary!$Q$33</c:f>
              <c:strCache>
                <c:ptCount val="1"/>
                <c:pt idx="0">
                  <c:v>none</c:v>
                </c:pt>
              </c:strCache>
            </c:strRef>
          </c:tx>
          <c:xVal>
            <c:numRef>
              <c:f>summary!$J$34:$J$38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summary!$Q$34:$Q$38</c:f>
              <c:numCache>
                <c:formatCode>0.00</c:formatCode>
                <c:ptCount val="5"/>
                <c:pt idx="0">
                  <c:v>0</c:v>
                </c:pt>
                <c:pt idx="1">
                  <c:v>-1.735188369548224E-2</c:v>
                </c:pt>
                <c:pt idx="2">
                  <c:v>1.662237507164821E-2</c:v>
                </c:pt>
                <c:pt idx="3">
                  <c:v>-7.6077327914125803E-3</c:v>
                </c:pt>
                <c:pt idx="4">
                  <c:v>-1.5840758688968837E-2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81680"/>
        <c:axId val="1063859376"/>
      </c:scatterChart>
      <c:valAx>
        <c:axId val="1063881680"/>
        <c:scaling>
          <c:orientation val="minMax"/>
          <c:max val="0.8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859376"/>
        <c:crosses val="autoZero"/>
        <c:crossBetween val="midCat"/>
        <c:majorUnit val="0.2"/>
      </c:valAx>
      <c:valAx>
        <c:axId val="106385937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8168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summary!$U$33</c:f>
              <c:strCache>
                <c:ptCount val="1"/>
                <c:pt idx="0">
                  <c:v>0A3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summary!$S$34:$S$38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summary!$U$34:$U$38</c:f>
              <c:numCache>
                <c:formatCode>0.00</c:formatCode>
                <c:ptCount val="5"/>
                <c:pt idx="0">
                  <c:v>0</c:v>
                </c:pt>
                <c:pt idx="1">
                  <c:v>0.10803620784964063</c:v>
                </c:pt>
                <c:pt idx="2">
                  <c:v>0.71213377556661139</c:v>
                </c:pt>
                <c:pt idx="3">
                  <c:v>0.92416390270867887</c:v>
                </c:pt>
                <c:pt idx="4">
                  <c:v>0.93249032614704253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summary!$W$33</c:f>
              <c:strCache>
                <c:ptCount val="1"/>
                <c:pt idx="0">
                  <c:v>0A1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summary!$S$34:$S$38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summary!$W$34:$W$38</c:f>
              <c:numCache>
                <c:formatCode>0.00</c:formatCode>
                <c:ptCount val="5"/>
                <c:pt idx="0">
                  <c:v>0</c:v>
                </c:pt>
                <c:pt idx="1">
                  <c:v>2.4848935276440387E-2</c:v>
                </c:pt>
                <c:pt idx="2">
                  <c:v>0.48298704236274925</c:v>
                </c:pt>
                <c:pt idx="3">
                  <c:v>0.93243286909878176</c:v>
                </c:pt>
                <c:pt idx="4">
                  <c:v>0.92451610818496133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summary!$T$33</c:f>
              <c:strCache>
                <c:ptCount val="1"/>
                <c:pt idx="0">
                  <c:v>0A4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summary!$S$34:$S$38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summary!$T$34:$T$38</c:f>
              <c:numCache>
                <c:formatCode>0.00</c:formatCode>
                <c:ptCount val="5"/>
                <c:pt idx="0">
                  <c:v>0</c:v>
                </c:pt>
                <c:pt idx="1">
                  <c:v>4.4471958238522236E-2</c:v>
                </c:pt>
                <c:pt idx="2">
                  <c:v>5.1967608084593775E-2</c:v>
                </c:pt>
                <c:pt idx="3">
                  <c:v>0.34794538883683579</c:v>
                </c:pt>
                <c:pt idx="4">
                  <c:v>0.83305447731227411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summary!$V$33</c:f>
              <c:strCache>
                <c:ptCount val="1"/>
                <c:pt idx="0">
                  <c:v>0A2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summary!$S$34:$S$38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summary!$V$34:$V$38</c:f>
              <c:numCache>
                <c:formatCode>0.00</c:formatCode>
                <c:ptCount val="5"/>
                <c:pt idx="0">
                  <c:v>0</c:v>
                </c:pt>
                <c:pt idx="1">
                  <c:v>-3.4644032565367411E-5</c:v>
                </c:pt>
                <c:pt idx="2">
                  <c:v>2.3973670535250347E-2</c:v>
                </c:pt>
                <c:pt idx="3">
                  <c:v>0.12236272302095963</c:v>
                </c:pt>
                <c:pt idx="4">
                  <c:v>0.21399618915641783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summary!$AD$33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55024"/>
        <c:axId val="1063871888"/>
      </c:scatterChart>
      <c:valAx>
        <c:axId val="1063855024"/>
        <c:scaling>
          <c:orientation val="minMax"/>
          <c:max val="0.8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871888"/>
        <c:crosses val="autoZero"/>
        <c:crossBetween val="midCat"/>
        <c:majorUnit val="0.2"/>
      </c:valAx>
      <c:valAx>
        <c:axId val="106387188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85502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15868041040324504"/>
          <c:y val="2.8436025916340875E-2"/>
          <c:w val="0.68263879742304945"/>
          <c:h val="7.5590184094121105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summary!$Y$44</c:f>
              <c:strCache>
                <c:ptCount val="1"/>
                <c:pt idx="0">
                  <c:v>0A4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10404226542872827"/>
                  <c:y val="1.1102252995074644E-2"/>
                </c:manualLayout>
              </c:layout>
              <c:numFmt formatCode="General" sourceLinked="0"/>
            </c:trendlineLbl>
          </c:trendline>
          <c:xVal>
            <c:numRef>
              <c:f>summary!$X$45:$X$47</c:f>
              <c:numCache>
                <c:formatCode>General</c:formatCode>
                <c:ptCount val="3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</c:numCache>
            </c:numRef>
          </c:xVal>
          <c:yVal>
            <c:numRef>
              <c:f>summary!$Y$45:$Y$47</c:f>
              <c:numCache>
                <c:formatCode>0.00</c:formatCode>
                <c:ptCount val="3"/>
                <c:pt idx="0">
                  <c:v>4.8861062169645142E-2</c:v>
                </c:pt>
                <c:pt idx="1">
                  <c:v>0.32714573370249178</c:v>
                </c:pt>
                <c:pt idx="2">
                  <c:v>0.78325572615152272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74064"/>
        <c:axId val="1063882224"/>
      </c:scatterChart>
      <c:valAx>
        <c:axId val="10638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82224"/>
        <c:crosses val="autoZero"/>
        <c:crossBetween val="midCat"/>
      </c:valAx>
      <c:valAx>
        <c:axId val="10638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740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summary!$X$50:$X$51</c:f>
              <c:numCache>
                <c:formatCode>General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xVal>
          <c:yVal>
            <c:numRef>
              <c:f>summary!$Y$50:$Y$51</c:f>
              <c:numCache>
                <c:formatCode>0.00</c:formatCode>
                <c:ptCount val="2"/>
                <c:pt idx="0">
                  <c:v>0.10106331404931967</c:v>
                </c:pt>
                <c:pt idx="1">
                  <c:v>0.6661710998351702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53936"/>
        <c:axId val="1063867536"/>
      </c:scatterChart>
      <c:valAx>
        <c:axId val="10638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67536"/>
        <c:crosses val="autoZero"/>
        <c:crossBetween val="midCat"/>
      </c:valAx>
      <c:valAx>
        <c:axId val="1063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53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summary!$Y$54</c:f>
              <c:strCache>
                <c:ptCount val="1"/>
                <c:pt idx="0">
                  <c:v>0A2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summary!$X$55:$X$57</c:f>
              <c:numCache>
                <c:formatCode>General</c:formatCode>
                <c:ptCount val="3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</c:numCache>
            </c:numRef>
          </c:xVal>
          <c:yVal>
            <c:numRef>
              <c:f>summary!$Y$55:$Y$57</c:f>
              <c:numCache>
                <c:formatCode>0.00</c:formatCode>
                <c:ptCount val="3"/>
                <c:pt idx="0">
                  <c:v>2.2595180565532558E-2</c:v>
                </c:pt>
                <c:pt idx="1">
                  <c:v>0.11532684647031932</c:v>
                </c:pt>
                <c:pt idx="2">
                  <c:v>0.20169137334291121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75152"/>
        <c:axId val="1063872432"/>
      </c:scatterChart>
      <c:valAx>
        <c:axId val="10638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72432"/>
        <c:crosses val="autoZero"/>
        <c:crossBetween val="midCat"/>
      </c:valAx>
      <c:valAx>
        <c:axId val="1063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75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summary!$Y$59</c:f>
              <c:strCache>
                <c:ptCount val="1"/>
                <c:pt idx="0">
                  <c:v>0A1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summary!$X$60:$X$62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summary!$Y$60:$Y$62</c:f>
              <c:numCache>
                <c:formatCode>0.00</c:formatCode>
                <c:ptCount val="3"/>
                <c:pt idx="0">
                  <c:v>2.3367467865933356E-2</c:v>
                </c:pt>
                <c:pt idx="1">
                  <c:v>0.45419186240845966</c:v>
                </c:pt>
                <c:pt idx="2">
                  <c:v>0.87684220122155032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78960"/>
        <c:axId val="1063882768"/>
      </c:scatterChart>
      <c:valAx>
        <c:axId val="10638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82768"/>
        <c:crosses val="autoZero"/>
        <c:crossBetween val="midCat"/>
      </c:valAx>
      <c:valAx>
        <c:axId val="10638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78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0A124: Kd = 0.47 µM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'Kd-linear'!$F$32</c:f>
              <c:strCache>
                <c:ptCount val="1"/>
                <c:pt idx="0">
                  <c:v>0A124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'Kd-linear'!$B$34:$B$36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'Kd-linear'!$F$34:$F$36</c:f>
              <c:numCache>
                <c:formatCode>0.00</c:formatCode>
                <c:ptCount val="3"/>
                <c:pt idx="1">
                  <c:v>0.26957467375543742</c:v>
                </c:pt>
                <c:pt idx="2">
                  <c:v>0.94852585790236832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20752"/>
        <c:axId val="1063819664"/>
      </c:scatterChart>
      <c:valAx>
        <c:axId val="10638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19664"/>
        <c:crosses val="autoZero"/>
        <c:crossBetween val="midCat"/>
      </c:valAx>
      <c:valAx>
        <c:axId val="1063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20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summary!$X$64</c:f>
              <c:strCache>
                <c:ptCount val="1"/>
                <c:pt idx="0">
                  <c:v>Kd (µM)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summary!$Y$64:$Y$67</c:f>
              <c:strCache>
                <c:ptCount val="4"/>
                <c:pt idx="0">
                  <c:v>0A1</c:v>
                </c:pt>
                <c:pt idx="1">
                  <c:v>0A2</c:v>
                </c:pt>
                <c:pt idx="2">
                  <c:v>0A3</c:v>
                </c:pt>
                <c:pt idx="3">
                  <c:v>0A4</c:v>
                </c:pt>
              </c:strCache>
            </c:strRef>
          </c:cat>
          <c:val>
            <c:numRef>
              <c:f>summary!$Z$64:$Z$67</c:f>
              <c:numCache>
                <c:formatCode>0.00</c:formatCode>
                <c:ptCount val="4"/>
                <c:pt idx="0">
                  <c:v>0.42273984158972677</c:v>
                </c:pt>
                <c:pt idx="1">
                  <c:v>1.4639267366540094</c:v>
                </c:pt>
                <c:pt idx="2">
                  <c:v>0.34117855246858964</c:v>
                </c:pt>
                <c:pt idx="3">
                  <c:v>0.66187363834422641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54480"/>
        <c:axId val="1063883312"/>
      </c:barChart>
      <c:catAx>
        <c:axId val="10638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83312"/>
        <c:crosses val="autoZero"/>
        <c:auto val="1"/>
        <c:lblAlgn val="ctr"/>
        <c:lblOffset val="100"/>
        <c:noMultiLvlLbl val="0"/>
      </c:catAx>
      <c:valAx>
        <c:axId val="10638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54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summary!$C$33</c:f>
              <c:strCache>
                <c:ptCount val="1"/>
                <c:pt idx="0">
                  <c:v>0A1234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summary!$C$34:$C$38</c:f>
              <c:numCache>
                <c:formatCode>0.00</c:formatCode>
                <c:ptCount val="5"/>
                <c:pt idx="0">
                  <c:v>0</c:v>
                </c:pt>
                <c:pt idx="1">
                  <c:v>5.1991681330987305E-3</c:v>
                </c:pt>
                <c:pt idx="2">
                  <c:v>0.73076307790753481</c:v>
                </c:pt>
                <c:pt idx="3">
                  <c:v>0.98368261078227481</c:v>
                </c:pt>
                <c:pt idx="4">
                  <c:v>0.99160134378499443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55568"/>
        <c:axId val="1063873520"/>
      </c:scatterChart>
      <c:valAx>
        <c:axId val="1063855568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73520"/>
        <c:crosses val="autoZero"/>
        <c:crossBetween val="midCat"/>
        <c:majorUnit val="0.2"/>
      </c:valAx>
      <c:valAx>
        <c:axId val="1063873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555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summary!$D$33</c:f>
              <c:strCache>
                <c:ptCount val="1"/>
                <c:pt idx="0">
                  <c:v>0A234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summary!$D$34:$D$38</c:f>
              <c:numCache>
                <c:formatCode>0.00</c:formatCode>
                <c:ptCount val="5"/>
                <c:pt idx="0">
                  <c:v>0</c:v>
                </c:pt>
                <c:pt idx="1">
                  <c:v>0.14219264810388266</c:v>
                </c:pt>
                <c:pt idx="2">
                  <c:v>0.58769946378965043</c:v>
                </c:pt>
                <c:pt idx="3">
                  <c:v>0.91278506363460177</c:v>
                </c:pt>
                <c:pt idx="4">
                  <c:v>0.94360100781704248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76240"/>
        <c:axId val="1063850672"/>
      </c:scatterChart>
      <c:valAx>
        <c:axId val="1063876240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50672"/>
        <c:crosses val="autoZero"/>
        <c:crossBetween val="midCat"/>
        <c:majorUnit val="0.2"/>
      </c:valAx>
      <c:valAx>
        <c:axId val="1063850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7624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summary!$E$33</c:f>
              <c:strCache>
                <c:ptCount val="1"/>
                <c:pt idx="0">
                  <c:v>0A134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summary!$E$34:$E$38</c:f>
              <c:numCache>
                <c:formatCode>0.00</c:formatCode>
                <c:ptCount val="5"/>
                <c:pt idx="0">
                  <c:v>0</c:v>
                </c:pt>
                <c:pt idx="1">
                  <c:v>0.17757434099467606</c:v>
                </c:pt>
                <c:pt idx="2">
                  <c:v>0.73639787040644067</c:v>
                </c:pt>
                <c:pt idx="3">
                  <c:v>0.95883651473834564</c:v>
                </c:pt>
                <c:pt idx="4">
                  <c:v>0.97844435787560058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84400"/>
        <c:axId val="1063856112"/>
      </c:scatterChart>
      <c:valAx>
        <c:axId val="1063884400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56112"/>
        <c:crosses val="autoZero"/>
        <c:crossBetween val="midCat"/>
        <c:majorUnit val="0.2"/>
      </c:valAx>
      <c:valAx>
        <c:axId val="1063856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844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summary!$F$33</c:f>
              <c:strCache>
                <c:ptCount val="1"/>
                <c:pt idx="0">
                  <c:v>0A124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summary!$F$34:$F$38</c:f>
              <c:numCache>
                <c:formatCode>0.00</c:formatCode>
                <c:ptCount val="5"/>
                <c:pt idx="0">
                  <c:v>0</c:v>
                </c:pt>
                <c:pt idx="1">
                  <c:v>1.9212179797003404E-2</c:v>
                </c:pt>
                <c:pt idx="2">
                  <c:v>0.26957467375543742</c:v>
                </c:pt>
                <c:pt idx="3">
                  <c:v>0.94852585790236832</c:v>
                </c:pt>
                <c:pt idx="4">
                  <c:v>0.97843160947317542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62096"/>
        <c:axId val="1063856656"/>
      </c:scatterChart>
      <c:valAx>
        <c:axId val="1063862096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56656"/>
        <c:crosses val="autoZero"/>
        <c:crossBetween val="midCat"/>
        <c:majorUnit val="0.2"/>
      </c:valAx>
      <c:valAx>
        <c:axId val="1063856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6209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summary!$G$33</c:f>
              <c:strCache>
                <c:ptCount val="1"/>
                <c:pt idx="0">
                  <c:v>0A123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summary!$G$34:$G$38</c:f>
              <c:numCache>
                <c:formatCode>0.00</c:formatCode>
                <c:ptCount val="5"/>
                <c:pt idx="0">
                  <c:v>0</c:v>
                </c:pt>
                <c:pt idx="1">
                  <c:v>6.4087715234344866E-2</c:v>
                </c:pt>
                <c:pt idx="2">
                  <c:v>0.89993050729673385</c:v>
                </c:pt>
                <c:pt idx="3">
                  <c:v>0.98216353949501967</c:v>
                </c:pt>
                <c:pt idx="4">
                  <c:v>0.95027411010732765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57744"/>
        <c:axId val="1063858288"/>
      </c:scatterChart>
      <c:valAx>
        <c:axId val="1063857744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58288"/>
        <c:crosses val="autoZero"/>
        <c:crossBetween val="midCat"/>
        <c:majorUnit val="0.2"/>
      </c:valAx>
      <c:valAx>
        <c:axId val="1063858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5774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summary!$H$33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summary!$B$34:$B$38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summary!$H$34:$H$38</c:f>
              <c:numCache>
                <c:formatCode>0.00</c:formatCode>
                <c:ptCount val="5"/>
                <c:pt idx="0">
                  <c:v>0</c:v>
                </c:pt>
                <c:pt idx="1">
                  <c:v>-1.735188369548224E-2</c:v>
                </c:pt>
                <c:pt idx="2">
                  <c:v>1.662237507164821E-2</c:v>
                </c:pt>
                <c:pt idx="3">
                  <c:v>-7.6077327914125803E-3</c:v>
                </c:pt>
                <c:pt idx="4">
                  <c:v>-1.5840758688968837E-2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58832"/>
        <c:axId val="1063860464"/>
      </c:scatterChart>
      <c:valAx>
        <c:axId val="1063858832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60464"/>
        <c:crosses val="autoZero"/>
        <c:crossBetween val="midCat"/>
        <c:majorUnit val="0.2"/>
      </c:valAx>
      <c:valAx>
        <c:axId val="1063860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5883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0A123:</a:t>
            </a:r>
            <a:r>
              <a:rPr lang="en-US" baseline="0"/>
              <a:t> Kd = 0.30 µM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'Kd-linear'!$G$32</c:f>
              <c:strCache>
                <c:ptCount val="1"/>
                <c:pt idx="0">
                  <c:v>0A123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'Kd-linear'!$B$34:$B$35</c:f>
              <c:numCache>
                <c:formatCode>General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xVal>
          <c:yVal>
            <c:numRef>
              <c:f>'Kd-linear'!$G$34:$G$35</c:f>
              <c:numCache>
                <c:formatCode>0.00</c:formatCode>
                <c:ptCount val="2"/>
                <c:pt idx="0">
                  <c:v>6.4087715234344866E-2</c:v>
                </c:pt>
                <c:pt idx="1">
                  <c:v>0.89993050729673385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40336"/>
        <c:axId val="1063833808"/>
      </c:scatterChart>
      <c:valAx>
        <c:axId val="10638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33808"/>
        <c:crosses val="autoZero"/>
        <c:crossBetween val="midCat"/>
      </c:valAx>
      <c:valAx>
        <c:axId val="10638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40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0A34: Kd = 0.34</a:t>
            </a:r>
            <a:r>
              <a:rPr lang="en-US" baseline="0"/>
              <a:t> µM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'Kd-linear'!$K$32</c:f>
              <c:strCache>
                <c:ptCount val="1"/>
                <c:pt idx="0">
                  <c:v>0A34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'Kd-linear'!$J$34:$J$36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'Kd-linear'!$K$34:$K$36</c:f>
              <c:numCache>
                <c:formatCode>0.00</c:formatCode>
                <c:ptCount val="3"/>
                <c:pt idx="0">
                  <c:v>-6.6108007448789641E-2</c:v>
                </c:pt>
                <c:pt idx="1">
                  <c:v>0.72339206417418711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26192"/>
        <c:axId val="1063840880"/>
      </c:scatterChart>
      <c:valAx>
        <c:axId val="10638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40880"/>
        <c:crosses val="autoZero"/>
        <c:crossBetween val="midCat"/>
      </c:valAx>
      <c:valAx>
        <c:axId val="1063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26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0A13: Kd = 0.33 µM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'Kd-linear'!$L$32</c:f>
              <c:strCache>
                <c:ptCount val="1"/>
                <c:pt idx="0">
                  <c:v>0A13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'Kd-linear'!$J$34:$J$36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'Kd-linear'!$L$34:$L$36</c:f>
              <c:numCache>
                <c:formatCode>0.00</c:formatCode>
                <c:ptCount val="3"/>
                <c:pt idx="0">
                  <c:v>7.2037510656436488E-2</c:v>
                </c:pt>
                <c:pt idx="1">
                  <c:v>0.7609406081273089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18576"/>
        <c:axId val="1063846320"/>
      </c:scatterChart>
      <c:valAx>
        <c:axId val="10638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46320"/>
        <c:crosses val="autoZero"/>
        <c:crossBetween val="midCat"/>
      </c:valAx>
      <c:valAx>
        <c:axId val="10638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185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0A14: Kd = 0.50 µM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'Kd-linear'!$M$32</c:f>
              <c:strCache>
                <c:ptCount val="1"/>
                <c:pt idx="0">
                  <c:v>0A14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'Kd-linear'!$J$34:$J$36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'Kd-linear'!$M$34:$M$36</c:f>
              <c:numCache>
                <c:formatCode>0.00</c:formatCode>
                <c:ptCount val="3"/>
                <c:pt idx="1">
                  <c:v>0.11704280155642022</c:v>
                </c:pt>
                <c:pt idx="2">
                  <c:v>0.89046692607003886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36528"/>
        <c:axId val="1063837072"/>
      </c:scatterChart>
      <c:valAx>
        <c:axId val="10638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37072"/>
        <c:crosses val="autoZero"/>
        <c:crossBetween val="midCat"/>
      </c:valAx>
      <c:valAx>
        <c:axId val="10638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365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0A23: Kd = 0.33 µM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'Kd-linear'!$N$32</c:f>
              <c:strCache>
                <c:ptCount val="1"/>
                <c:pt idx="0">
                  <c:v>0A23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'Kd-linear'!$J$34:$J$36</c:f>
              <c:numCache>
                <c:formatCode>General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'Kd-linear'!$N$34:$N$36</c:f>
              <c:numCache>
                <c:formatCode>0.00</c:formatCode>
                <c:ptCount val="3"/>
                <c:pt idx="0">
                  <c:v>6.3853414769572514E-2</c:v>
                </c:pt>
                <c:pt idx="1">
                  <c:v>0.74656055277932021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37616"/>
        <c:axId val="1063824016"/>
      </c:scatterChart>
      <c:valAx>
        <c:axId val="10638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3824016"/>
        <c:crosses val="autoZero"/>
        <c:crossBetween val="midCat"/>
      </c:valAx>
      <c:valAx>
        <c:axId val="10638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37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38</xdr:row>
      <xdr:rowOff>9525</xdr:rowOff>
    </xdr:from>
    <xdr:to>
      <xdr:col>6</xdr:col>
      <xdr:colOff>352425</xdr:colOff>
      <xdr:row>55</xdr:row>
      <xdr:rowOff>57150</xdr:rowOff>
    </xdr:to>
    <xdr:graphicFrame macro="">
      <xdr:nvGraphicFramePr>
        <xdr:cNvPr id="79791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38</xdr:row>
      <xdr:rowOff>76200</xdr:rowOff>
    </xdr:from>
    <xdr:to>
      <xdr:col>12</xdr:col>
      <xdr:colOff>714375</xdr:colOff>
      <xdr:row>55</xdr:row>
      <xdr:rowOff>123825</xdr:rowOff>
    </xdr:to>
    <xdr:graphicFrame macro="">
      <xdr:nvGraphicFramePr>
        <xdr:cNvPr id="79791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38</xdr:row>
      <xdr:rowOff>104775</xdr:rowOff>
    </xdr:from>
    <xdr:to>
      <xdr:col>19</xdr:col>
      <xdr:colOff>390525</xdr:colOff>
      <xdr:row>55</xdr:row>
      <xdr:rowOff>152400</xdr:rowOff>
    </xdr:to>
    <xdr:graphicFrame macro="">
      <xdr:nvGraphicFramePr>
        <xdr:cNvPr id="79791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518432</xdr:colOff>
      <xdr:row>38</xdr:row>
      <xdr:rowOff>129268</xdr:rowOff>
    </xdr:from>
    <xdr:to>
      <xdr:col>26</xdr:col>
      <xdr:colOff>23132</xdr:colOff>
      <xdr:row>55</xdr:row>
      <xdr:rowOff>159203</xdr:rowOff>
    </xdr:to>
    <xdr:graphicFrame macro="">
      <xdr:nvGraphicFramePr>
        <xdr:cNvPr id="79791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238125</xdr:colOff>
      <xdr:row>38</xdr:row>
      <xdr:rowOff>142875</xdr:rowOff>
    </xdr:from>
    <xdr:to>
      <xdr:col>33</xdr:col>
      <xdr:colOff>219075</xdr:colOff>
      <xdr:row>56</xdr:row>
      <xdr:rowOff>19050</xdr:rowOff>
    </xdr:to>
    <xdr:graphicFrame macro="">
      <xdr:nvGraphicFramePr>
        <xdr:cNvPr id="79791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56</xdr:row>
      <xdr:rowOff>104775</xdr:rowOff>
    </xdr:from>
    <xdr:to>
      <xdr:col>19</xdr:col>
      <xdr:colOff>314325</xdr:colOff>
      <xdr:row>73</xdr:row>
      <xdr:rowOff>152400</xdr:rowOff>
    </xdr:to>
    <xdr:graphicFrame macro="">
      <xdr:nvGraphicFramePr>
        <xdr:cNvPr id="79791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466725</xdr:colOff>
      <xdr:row>56</xdr:row>
      <xdr:rowOff>104775</xdr:rowOff>
    </xdr:from>
    <xdr:to>
      <xdr:col>25</xdr:col>
      <xdr:colOff>723900</xdr:colOff>
      <xdr:row>73</xdr:row>
      <xdr:rowOff>152400</xdr:rowOff>
    </xdr:to>
    <xdr:graphicFrame macro="">
      <xdr:nvGraphicFramePr>
        <xdr:cNvPr id="79791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419100</xdr:colOff>
      <xdr:row>56</xdr:row>
      <xdr:rowOff>123825</xdr:rowOff>
    </xdr:from>
    <xdr:to>
      <xdr:col>12</xdr:col>
      <xdr:colOff>676275</xdr:colOff>
      <xdr:row>74</xdr:row>
      <xdr:rowOff>9525</xdr:rowOff>
    </xdr:to>
    <xdr:graphicFrame macro="">
      <xdr:nvGraphicFramePr>
        <xdr:cNvPr id="79791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104775</xdr:colOff>
      <xdr:row>56</xdr:row>
      <xdr:rowOff>161925</xdr:rowOff>
    </xdr:from>
    <xdr:to>
      <xdr:col>33</xdr:col>
      <xdr:colOff>76200</xdr:colOff>
      <xdr:row>74</xdr:row>
      <xdr:rowOff>47625</xdr:rowOff>
    </xdr:to>
    <xdr:graphicFrame macro="">
      <xdr:nvGraphicFramePr>
        <xdr:cNvPr id="79792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180975</xdr:colOff>
      <xdr:row>56</xdr:row>
      <xdr:rowOff>142875</xdr:rowOff>
    </xdr:from>
    <xdr:to>
      <xdr:col>40</xdr:col>
      <xdr:colOff>476250</xdr:colOff>
      <xdr:row>74</xdr:row>
      <xdr:rowOff>19050</xdr:rowOff>
    </xdr:to>
    <xdr:graphicFrame macro="">
      <xdr:nvGraphicFramePr>
        <xdr:cNvPr id="79792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38100</xdr:colOff>
      <xdr:row>56</xdr:row>
      <xdr:rowOff>123825</xdr:rowOff>
    </xdr:from>
    <xdr:to>
      <xdr:col>6</xdr:col>
      <xdr:colOff>295275</xdr:colOff>
      <xdr:row>73</xdr:row>
      <xdr:rowOff>161925</xdr:rowOff>
    </xdr:to>
    <xdr:graphicFrame macro="">
      <xdr:nvGraphicFramePr>
        <xdr:cNvPr id="79792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466725</xdr:colOff>
      <xdr:row>75</xdr:row>
      <xdr:rowOff>9525</xdr:rowOff>
    </xdr:from>
    <xdr:to>
      <xdr:col>25</xdr:col>
      <xdr:colOff>733425</xdr:colOff>
      <xdr:row>92</xdr:row>
      <xdr:rowOff>38100</xdr:rowOff>
    </xdr:to>
    <xdr:graphicFrame macro="">
      <xdr:nvGraphicFramePr>
        <xdr:cNvPr id="79792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57150</xdr:colOff>
      <xdr:row>75</xdr:row>
      <xdr:rowOff>9525</xdr:rowOff>
    </xdr:from>
    <xdr:to>
      <xdr:col>19</xdr:col>
      <xdr:colOff>314325</xdr:colOff>
      <xdr:row>92</xdr:row>
      <xdr:rowOff>38100</xdr:rowOff>
    </xdr:to>
    <xdr:graphicFrame macro="">
      <xdr:nvGraphicFramePr>
        <xdr:cNvPr id="79792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409575</xdr:colOff>
      <xdr:row>75</xdr:row>
      <xdr:rowOff>0</xdr:rowOff>
    </xdr:from>
    <xdr:to>
      <xdr:col>12</xdr:col>
      <xdr:colOff>666750</xdr:colOff>
      <xdr:row>92</xdr:row>
      <xdr:rowOff>38100</xdr:rowOff>
    </xdr:to>
    <xdr:graphicFrame macro="">
      <xdr:nvGraphicFramePr>
        <xdr:cNvPr id="79792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38100</xdr:colOff>
      <xdr:row>75</xdr:row>
      <xdr:rowOff>28575</xdr:rowOff>
    </xdr:from>
    <xdr:to>
      <xdr:col>6</xdr:col>
      <xdr:colOff>295275</xdr:colOff>
      <xdr:row>92</xdr:row>
      <xdr:rowOff>66675</xdr:rowOff>
    </xdr:to>
    <xdr:graphicFrame macro="">
      <xdr:nvGraphicFramePr>
        <xdr:cNvPr id="79792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1143000</xdr:colOff>
      <xdr:row>16</xdr:row>
      <xdr:rowOff>152402</xdr:rowOff>
    </xdr:from>
    <xdr:to>
      <xdr:col>32</xdr:col>
      <xdr:colOff>544285</xdr:colOff>
      <xdr:row>33</xdr:row>
      <xdr:rowOff>119744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39</xdr:row>
      <xdr:rowOff>14817</xdr:rowOff>
    </xdr:from>
    <xdr:to>
      <xdr:col>3</xdr:col>
      <xdr:colOff>365123</xdr:colOff>
      <xdr:row>53</xdr:row>
      <xdr:rowOff>78317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39</xdr:row>
      <xdr:rowOff>10583</xdr:rowOff>
    </xdr:from>
    <xdr:to>
      <xdr:col>6</xdr:col>
      <xdr:colOff>539750</xdr:colOff>
      <xdr:row>53</xdr:row>
      <xdr:rowOff>74083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603250</xdr:colOff>
      <xdr:row>38</xdr:row>
      <xdr:rowOff>148167</xdr:rowOff>
    </xdr:from>
    <xdr:to>
      <xdr:col>10</xdr:col>
      <xdr:colOff>10583</xdr:colOff>
      <xdr:row>53</xdr:row>
      <xdr:rowOff>52917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190499</xdr:colOff>
      <xdr:row>54</xdr:row>
      <xdr:rowOff>21166</xdr:rowOff>
    </xdr:from>
    <xdr:to>
      <xdr:col>3</xdr:col>
      <xdr:colOff>317499</xdr:colOff>
      <xdr:row>68</xdr:row>
      <xdr:rowOff>84666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402166</xdr:colOff>
      <xdr:row>54</xdr:row>
      <xdr:rowOff>10582</xdr:rowOff>
    </xdr:from>
    <xdr:to>
      <xdr:col>6</xdr:col>
      <xdr:colOff>529166</xdr:colOff>
      <xdr:row>68</xdr:row>
      <xdr:rowOff>74082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624416</xdr:colOff>
      <xdr:row>54</xdr:row>
      <xdr:rowOff>10583</xdr:rowOff>
    </xdr:from>
    <xdr:to>
      <xdr:col>10</xdr:col>
      <xdr:colOff>31749</xdr:colOff>
      <xdr:row>68</xdr:row>
      <xdr:rowOff>74083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550333</xdr:colOff>
      <xdr:row>38</xdr:row>
      <xdr:rowOff>148166</xdr:rowOff>
    </xdr:from>
    <xdr:to>
      <xdr:col>13</xdr:col>
      <xdr:colOff>677333</xdr:colOff>
      <xdr:row>53</xdr:row>
      <xdr:rowOff>52916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38</xdr:row>
      <xdr:rowOff>137583</xdr:rowOff>
    </xdr:from>
    <xdr:to>
      <xdr:col>17</xdr:col>
      <xdr:colOff>127000</xdr:colOff>
      <xdr:row>53</xdr:row>
      <xdr:rowOff>42333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211667</xdr:colOff>
      <xdr:row>38</xdr:row>
      <xdr:rowOff>137583</xdr:rowOff>
    </xdr:from>
    <xdr:to>
      <xdr:col>20</xdr:col>
      <xdr:colOff>338667</xdr:colOff>
      <xdr:row>53</xdr:row>
      <xdr:rowOff>42333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529166</xdr:colOff>
      <xdr:row>53</xdr:row>
      <xdr:rowOff>127000</xdr:rowOff>
    </xdr:from>
    <xdr:to>
      <xdr:col>13</xdr:col>
      <xdr:colOff>656166</xdr:colOff>
      <xdr:row>68</xdr:row>
      <xdr:rowOff>31750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31750</xdr:colOff>
      <xdr:row>53</xdr:row>
      <xdr:rowOff>127000</xdr:rowOff>
    </xdr:from>
    <xdr:to>
      <xdr:col>17</xdr:col>
      <xdr:colOff>158750</xdr:colOff>
      <xdr:row>68</xdr:row>
      <xdr:rowOff>31750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254001</xdr:colOff>
      <xdr:row>53</xdr:row>
      <xdr:rowOff>137583</xdr:rowOff>
    </xdr:from>
    <xdr:to>
      <xdr:col>20</xdr:col>
      <xdr:colOff>381001</xdr:colOff>
      <xdr:row>68</xdr:row>
      <xdr:rowOff>42333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709084</xdr:colOff>
      <xdr:row>39</xdr:row>
      <xdr:rowOff>10583</xdr:rowOff>
    </xdr:from>
    <xdr:to>
      <xdr:col>24</xdr:col>
      <xdr:colOff>116417</xdr:colOff>
      <xdr:row>53</xdr:row>
      <xdr:rowOff>74083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359833</xdr:colOff>
      <xdr:row>38</xdr:row>
      <xdr:rowOff>158749</xdr:rowOff>
    </xdr:from>
    <xdr:to>
      <xdr:col>27</xdr:col>
      <xdr:colOff>486833</xdr:colOff>
      <xdr:row>53</xdr:row>
      <xdr:rowOff>63499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24</xdr:col>
      <xdr:colOff>127000</xdr:colOff>
      <xdr:row>68</xdr:row>
      <xdr:rowOff>63500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370417</xdr:colOff>
      <xdr:row>54</xdr:row>
      <xdr:rowOff>0</xdr:rowOff>
    </xdr:from>
    <xdr:to>
      <xdr:col>27</xdr:col>
      <xdr:colOff>497417</xdr:colOff>
      <xdr:row>68</xdr:row>
      <xdr:rowOff>63500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38</xdr:row>
      <xdr:rowOff>142875</xdr:rowOff>
    </xdr:from>
    <xdr:to>
      <xdr:col>7</xdr:col>
      <xdr:colOff>695325</xdr:colOff>
      <xdr:row>55</xdr:row>
      <xdr:rowOff>104775</xdr:rowOff>
    </xdr:to>
    <xdr:graphicFrame macro="">
      <xdr:nvGraphicFramePr>
        <xdr:cNvPr id="17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38</xdr:row>
      <xdr:rowOff>152400</xdr:rowOff>
    </xdr:from>
    <xdr:to>
      <xdr:col>14</xdr:col>
      <xdr:colOff>352425</xdr:colOff>
      <xdr:row>55</xdr:row>
      <xdr:rowOff>123825</xdr:rowOff>
    </xdr:to>
    <xdr:graphicFrame macro="">
      <xdr:nvGraphicFramePr>
        <xdr:cNvPr id="1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38</xdr:row>
      <xdr:rowOff>161925</xdr:rowOff>
    </xdr:from>
    <xdr:to>
      <xdr:col>22</xdr:col>
      <xdr:colOff>19050</xdr:colOff>
      <xdr:row>55</xdr:row>
      <xdr:rowOff>133350</xdr:rowOff>
    </xdr:to>
    <xdr:graphicFrame macro="">
      <xdr:nvGraphicFramePr>
        <xdr:cNvPr id="171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371475</xdr:colOff>
      <xdr:row>29</xdr:row>
      <xdr:rowOff>85725</xdr:rowOff>
    </xdr:from>
    <xdr:to>
      <xdr:col>36</xdr:col>
      <xdr:colOff>47625</xdr:colOff>
      <xdr:row>39</xdr:row>
      <xdr:rowOff>0</xdr:rowOff>
    </xdr:to>
    <xdr:graphicFrame macro="">
      <xdr:nvGraphicFramePr>
        <xdr:cNvPr id="171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523875</xdr:colOff>
      <xdr:row>41</xdr:row>
      <xdr:rowOff>66675</xdr:rowOff>
    </xdr:from>
    <xdr:to>
      <xdr:col>36</xdr:col>
      <xdr:colOff>190500</xdr:colOff>
      <xdr:row>55</xdr:row>
      <xdr:rowOff>133350</xdr:rowOff>
    </xdr:to>
    <xdr:graphicFrame macro="">
      <xdr:nvGraphicFramePr>
        <xdr:cNvPr id="172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38100</xdr:colOff>
      <xdr:row>54</xdr:row>
      <xdr:rowOff>152400</xdr:rowOff>
    </xdr:from>
    <xdr:to>
      <xdr:col>34</xdr:col>
      <xdr:colOff>323850</xdr:colOff>
      <xdr:row>69</xdr:row>
      <xdr:rowOff>57150</xdr:rowOff>
    </xdr:to>
    <xdr:graphicFrame macro="">
      <xdr:nvGraphicFramePr>
        <xdr:cNvPr id="172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9525</xdr:colOff>
      <xdr:row>70</xdr:row>
      <xdr:rowOff>76200</xdr:rowOff>
    </xdr:from>
    <xdr:to>
      <xdr:col>34</xdr:col>
      <xdr:colOff>304800</xdr:colOff>
      <xdr:row>84</xdr:row>
      <xdr:rowOff>142875</xdr:rowOff>
    </xdr:to>
    <xdr:graphicFrame macro="">
      <xdr:nvGraphicFramePr>
        <xdr:cNvPr id="1722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314325</xdr:colOff>
      <xdr:row>70</xdr:row>
      <xdr:rowOff>104775</xdr:rowOff>
    </xdr:from>
    <xdr:to>
      <xdr:col>22</xdr:col>
      <xdr:colOff>571500</xdr:colOff>
      <xdr:row>87</xdr:row>
      <xdr:rowOff>142875</xdr:rowOff>
    </xdr:to>
    <xdr:graphicFrame macro="">
      <xdr:nvGraphicFramePr>
        <xdr:cNvPr id="17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555623</xdr:colOff>
      <xdr:row>56</xdr:row>
      <xdr:rowOff>131233</xdr:rowOff>
    </xdr:from>
    <xdr:to>
      <xdr:col>3</xdr:col>
      <xdr:colOff>682623</xdr:colOff>
      <xdr:row>71</xdr:row>
      <xdr:rowOff>35983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52916</xdr:colOff>
      <xdr:row>56</xdr:row>
      <xdr:rowOff>148167</xdr:rowOff>
    </xdr:from>
    <xdr:to>
      <xdr:col>7</xdr:col>
      <xdr:colOff>179916</xdr:colOff>
      <xdr:row>71</xdr:row>
      <xdr:rowOff>52917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232833</xdr:colOff>
      <xdr:row>56</xdr:row>
      <xdr:rowOff>148167</xdr:rowOff>
    </xdr:from>
    <xdr:to>
      <xdr:col>10</xdr:col>
      <xdr:colOff>359833</xdr:colOff>
      <xdr:row>71</xdr:row>
      <xdr:rowOff>52917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444499</xdr:colOff>
      <xdr:row>57</xdr:row>
      <xdr:rowOff>0</xdr:rowOff>
    </xdr:from>
    <xdr:to>
      <xdr:col>13</xdr:col>
      <xdr:colOff>571499</xdr:colOff>
      <xdr:row>71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603249</xdr:colOff>
      <xdr:row>56</xdr:row>
      <xdr:rowOff>148166</xdr:rowOff>
    </xdr:from>
    <xdr:to>
      <xdr:col>17</xdr:col>
      <xdr:colOff>10583</xdr:colOff>
      <xdr:row>71</xdr:row>
      <xdr:rowOff>52916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42333</xdr:colOff>
      <xdr:row>56</xdr:row>
      <xdr:rowOff>21167</xdr:rowOff>
    </xdr:from>
    <xdr:to>
      <xdr:col>20</xdr:col>
      <xdr:colOff>169333</xdr:colOff>
      <xdr:row>70</xdr:row>
      <xdr:rowOff>84667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3</xdr:row>
      <xdr:rowOff>123825</xdr:rowOff>
    </xdr:from>
    <xdr:to>
      <xdr:col>8</xdr:col>
      <xdr:colOff>280988</xdr:colOff>
      <xdr:row>11</xdr:row>
      <xdr:rowOff>61913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609600"/>
          <a:ext cx="785813" cy="1233488"/>
        </a:xfrm>
        <a:prstGeom prst="rect">
          <a:avLst/>
        </a:prstGeom>
        <a:noFill/>
        <a:ln w="19050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</xdr:colOff>
      <xdr:row>18</xdr:row>
      <xdr:rowOff>38100</xdr:rowOff>
    </xdr:from>
    <xdr:to>
      <xdr:col>8</xdr:col>
      <xdr:colOff>252412</xdr:colOff>
      <xdr:row>25</xdr:row>
      <xdr:rowOff>138113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2952750"/>
          <a:ext cx="785812" cy="1233488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18</xdr:row>
      <xdr:rowOff>28575</xdr:rowOff>
    </xdr:from>
    <xdr:to>
      <xdr:col>16</xdr:col>
      <xdr:colOff>338137</xdr:colOff>
      <xdr:row>25</xdr:row>
      <xdr:rowOff>128588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2943225"/>
          <a:ext cx="785812" cy="1233488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</xdr:colOff>
      <xdr:row>33</xdr:row>
      <xdr:rowOff>47625</xdr:rowOff>
    </xdr:from>
    <xdr:to>
      <xdr:col>8</xdr:col>
      <xdr:colOff>252413</xdr:colOff>
      <xdr:row>40</xdr:row>
      <xdr:rowOff>147638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5391150"/>
          <a:ext cx="785813" cy="1233488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33</xdr:row>
      <xdr:rowOff>57150</xdr:rowOff>
    </xdr:from>
    <xdr:to>
      <xdr:col>16</xdr:col>
      <xdr:colOff>309562</xdr:colOff>
      <xdr:row>40</xdr:row>
      <xdr:rowOff>157163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5400675"/>
          <a:ext cx="785812" cy="1233488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95250</xdr:colOff>
      <xdr:row>4</xdr:row>
      <xdr:rowOff>19050</xdr:rowOff>
    </xdr:from>
    <xdr:to>
      <xdr:col>16</xdr:col>
      <xdr:colOff>271463</xdr:colOff>
      <xdr:row>11</xdr:row>
      <xdr:rowOff>120650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666750"/>
          <a:ext cx="785813" cy="12350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48</xdr:row>
      <xdr:rowOff>95250</xdr:rowOff>
    </xdr:from>
    <xdr:to>
      <xdr:col>8</xdr:col>
      <xdr:colOff>223837</xdr:colOff>
      <xdr:row>56</xdr:row>
      <xdr:rowOff>34925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7867650"/>
          <a:ext cx="785812" cy="12350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48</xdr:row>
      <xdr:rowOff>133350</xdr:rowOff>
    </xdr:from>
    <xdr:to>
      <xdr:col>16</xdr:col>
      <xdr:colOff>242887</xdr:colOff>
      <xdr:row>56</xdr:row>
      <xdr:rowOff>71438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7905750"/>
          <a:ext cx="785812" cy="1233488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</xdr:colOff>
      <xdr:row>63</xdr:row>
      <xdr:rowOff>133350</xdr:rowOff>
    </xdr:from>
    <xdr:to>
      <xdr:col>8</xdr:col>
      <xdr:colOff>252413</xdr:colOff>
      <xdr:row>71</xdr:row>
      <xdr:rowOff>73025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0334625"/>
          <a:ext cx="785813" cy="12350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95250</xdr:colOff>
      <xdr:row>63</xdr:row>
      <xdr:rowOff>133350</xdr:rowOff>
    </xdr:from>
    <xdr:to>
      <xdr:col>16</xdr:col>
      <xdr:colOff>271462</xdr:colOff>
      <xdr:row>71</xdr:row>
      <xdr:rowOff>73025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0334625"/>
          <a:ext cx="785812" cy="1235075"/>
        </a:xfrm>
        <a:prstGeom prst="rect">
          <a:avLst/>
        </a:prstGeom>
        <a:noFill/>
        <a:ln w="19050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79</xdr:row>
      <xdr:rowOff>9525</xdr:rowOff>
    </xdr:from>
    <xdr:to>
      <xdr:col>8</xdr:col>
      <xdr:colOff>223838</xdr:colOff>
      <xdr:row>86</xdr:row>
      <xdr:rowOff>111125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12801600"/>
          <a:ext cx="785813" cy="123507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109</xdr:row>
      <xdr:rowOff>0</xdr:rowOff>
    </xdr:from>
    <xdr:to>
      <xdr:col>8</xdr:col>
      <xdr:colOff>176213</xdr:colOff>
      <xdr:row>116</xdr:row>
      <xdr:rowOff>100013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7649825"/>
          <a:ext cx="785813" cy="1233488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104775</xdr:colOff>
      <xdr:row>94</xdr:row>
      <xdr:rowOff>66675</xdr:rowOff>
    </xdr:from>
    <xdr:to>
      <xdr:col>16</xdr:col>
      <xdr:colOff>280987</xdr:colOff>
      <xdr:row>102</xdr:row>
      <xdr:rowOff>4763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5287625"/>
          <a:ext cx="785812" cy="1233488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94</xdr:row>
      <xdr:rowOff>104775</xdr:rowOff>
    </xdr:from>
    <xdr:to>
      <xdr:col>8</xdr:col>
      <xdr:colOff>223837</xdr:colOff>
      <xdr:row>102</xdr:row>
      <xdr:rowOff>42863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15325725"/>
          <a:ext cx="785812" cy="1233488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104775</xdr:colOff>
      <xdr:row>78</xdr:row>
      <xdr:rowOff>133350</xdr:rowOff>
    </xdr:from>
    <xdr:to>
      <xdr:col>16</xdr:col>
      <xdr:colOff>280988</xdr:colOff>
      <xdr:row>86</xdr:row>
      <xdr:rowOff>71438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2763500"/>
          <a:ext cx="785813" cy="1233488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66"/>
  <sheetViews>
    <sheetView topLeftCell="O1" zoomScale="70" zoomScaleNormal="70" workbookViewId="0">
      <selection activeCell="AG9" sqref="AG9"/>
    </sheetView>
  </sheetViews>
  <sheetFormatPr defaultRowHeight="12.75" x14ac:dyDescent="0.2"/>
  <cols>
    <col min="1" max="25" width="10.7109375" style="2" customWidth="1"/>
    <col min="26" max="26" width="17.28515625" style="2" customWidth="1"/>
    <col min="27" max="27" width="10.42578125" style="2" customWidth="1"/>
    <col min="28" max="28" width="10.7109375" style="2" customWidth="1"/>
    <col min="29" max="29" width="11.42578125" style="2" customWidth="1"/>
    <col min="30" max="16384" width="9.140625" style="2"/>
  </cols>
  <sheetData>
    <row r="1" spans="2:45" x14ac:dyDescent="0.2">
      <c r="C1" s="19" t="s">
        <v>49</v>
      </c>
      <c r="K1" s="19" t="s">
        <v>49</v>
      </c>
      <c r="T1" s="19" t="s">
        <v>49</v>
      </c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pans="2:45" x14ac:dyDescent="0.2">
      <c r="B2" s="8" t="s">
        <v>46</v>
      </c>
      <c r="C2" s="9" t="s">
        <v>47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31</v>
      </c>
      <c r="J2" s="8" t="s">
        <v>43</v>
      </c>
      <c r="K2" s="9" t="s">
        <v>37</v>
      </c>
      <c r="L2" s="9" t="s">
        <v>24</v>
      </c>
      <c r="M2" s="9" t="s">
        <v>23</v>
      </c>
      <c r="N2" s="9" t="s">
        <v>22</v>
      </c>
      <c r="O2" s="9" t="s">
        <v>21</v>
      </c>
      <c r="P2" s="9" t="s">
        <v>25</v>
      </c>
      <c r="Q2" s="9" t="s">
        <v>31</v>
      </c>
      <c r="R2" s="9"/>
      <c r="S2" s="8" t="s">
        <v>43</v>
      </c>
      <c r="T2" s="10" t="s">
        <v>26</v>
      </c>
      <c r="U2" s="10" t="s">
        <v>29</v>
      </c>
      <c r="V2" s="9" t="s">
        <v>28</v>
      </c>
      <c r="W2" s="9" t="s">
        <v>30</v>
      </c>
      <c r="X2" s="9" t="s">
        <v>31</v>
      </c>
    </row>
    <row r="3" spans="2:45" ht="15" x14ac:dyDescent="0.2">
      <c r="B3" s="8" t="s">
        <v>44</v>
      </c>
      <c r="C3" s="9" t="s">
        <v>31</v>
      </c>
      <c r="D3" s="9" t="s">
        <v>27</v>
      </c>
      <c r="E3" s="9" t="s">
        <v>35</v>
      </c>
      <c r="F3" s="9" t="s">
        <v>36</v>
      </c>
      <c r="G3" s="9" t="s">
        <v>33</v>
      </c>
      <c r="H3" s="9" t="s">
        <v>34</v>
      </c>
      <c r="J3" s="8" t="s">
        <v>44</v>
      </c>
      <c r="K3" s="9" t="s">
        <v>25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37</v>
      </c>
      <c r="Q3" s="8" t="s">
        <v>34</v>
      </c>
      <c r="R3" s="8"/>
      <c r="S3" s="8" t="s">
        <v>44</v>
      </c>
      <c r="T3" s="9" t="s">
        <v>20</v>
      </c>
      <c r="U3" s="9" t="s">
        <v>19</v>
      </c>
      <c r="V3" s="9" t="s">
        <v>18</v>
      </c>
      <c r="W3" s="9" t="s">
        <v>17</v>
      </c>
      <c r="X3" s="8" t="s">
        <v>34</v>
      </c>
      <c r="Z3" s="27" t="s">
        <v>55</v>
      </c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8"/>
      <c r="AQ3" s="28"/>
      <c r="AR3" s="28"/>
      <c r="AS3" s="28"/>
    </row>
    <row r="4" spans="2:45" x14ac:dyDescent="0.2">
      <c r="B4" s="1" t="s">
        <v>32</v>
      </c>
      <c r="H4" s="1"/>
      <c r="I4" s="1"/>
      <c r="J4" s="1" t="s">
        <v>32</v>
      </c>
      <c r="Q4" s="1"/>
      <c r="R4" s="1"/>
      <c r="S4" s="1" t="s">
        <v>32</v>
      </c>
      <c r="T4" s="1"/>
      <c r="U4" s="1"/>
      <c r="V4" s="1"/>
      <c r="W4" s="1"/>
      <c r="X4" s="1"/>
      <c r="Z4" s="25"/>
    </row>
    <row r="5" spans="2:45" x14ac:dyDescent="0.2">
      <c r="B5" s="2">
        <v>0</v>
      </c>
      <c r="C5" s="2">
        <v>96626530</v>
      </c>
      <c r="D5" s="2">
        <v>76900752</v>
      </c>
      <c r="E5">
        <v>79355295</v>
      </c>
      <c r="F5" s="2">
        <v>98237555</v>
      </c>
      <c r="G5">
        <v>76531554</v>
      </c>
      <c r="H5">
        <v>45231165</v>
      </c>
      <c r="I5"/>
      <c r="J5" s="2">
        <v>0</v>
      </c>
      <c r="K5" s="2">
        <v>135299626</v>
      </c>
      <c r="L5">
        <v>85122227</v>
      </c>
      <c r="M5">
        <v>171934345</v>
      </c>
      <c r="N5">
        <v>88486051</v>
      </c>
      <c r="O5">
        <v>168269897</v>
      </c>
      <c r="P5">
        <v>82285035</v>
      </c>
      <c r="Q5">
        <v>45231165</v>
      </c>
      <c r="R5"/>
      <c r="S5" s="2">
        <v>0</v>
      </c>
      <c r="T5">
        <v>163973656</v>
      </c>
      <c r="U5">
        <v>176208995</v>
      </c>
      <c r="V5">
        <v>114020598</v>
      </c>
      <c r="W5">
        <v>173265885</v>
      </c>
      <c r="X5">
        <v>45231165</v>
      </c>
      <c r="Z5" s="14" t="s">
        <v>51</v>
      </c>
      <c r="AA5" s="22" t="s">
        <v>54</v>
      </c>
      <c r="AB5" s="22" t="s">
        <v>27</v>
      </c>
      <c r="AC5" s="22" t="s">
        <v>35</v>
      </c>
      <c r="AD5" s="22" t="s">
        <v>36</v>
      </c>
      <c r="AE5" s="22" t="s">
        <v>33</v>
      </c>
      <c r="AF5" s="22"/>
      <c r="AG5" s="8"/>
      <c r="AH5" s="8"/>
      <c r="AI5" s="8"/>
      <c r="AJ5" s="8"/>
      <c r="AK5" s="8"/>
      <c r="AL5" s="8"/>
      <c r="AM5" s="8"/>
      <c r="AN5" s="8"/>
      <c r="AO5" s="8"/>
    </row>
    <row r="6" spans="2:45" x14ac:dyDescent="0.2">
      <c r="B6" s="2">
        <v>0.2</v>
      </c>
      <c r="C6" s="2">
        <v>96171075</v>
      </c>
      <c r="D6" s="2">
        <v>66738735</v>
      </c>
      <c r="E6">
        <v>66284730</v>
      </c>
      <c r="F6" s="2">
        <v>96521945</v>
      </c>
      <c r="G6">
        <v>72027144</v>
      </c>
      <c r="H6">
        <v>45965430</v>
      </c>
      <c r="I6"/>
      <c r="J6" s="2">
        <v>0.2</v>
      </c>
      <c r="K6" s="2">
        <v>143686004</v>
      </c>
      <c r="L6">
        <v>79483373</v>
      </c>
      <c r="M6">
        <v>163253550</v>
      </c>
      <c r="N6">
        <v>83245846</v>
      </c>
      <c r="O6">
        <v>159385027</v>
      </c>
      <c r="P6">
        <v>77386674</v>
      </c>
      <c r="Q6">
        <v>45965430</v>
      </c>
      <c r="R6"/>
      <c r="S6" s="2">
        <v>0.2</v>
      </c>
      <c r="T6">
        <v>157117345</v>
      </c>
      <c r="U6">
        <v>158400730</v>
      </c>
      <c r="V6">
        <v>114024321</v>
      </c>
      <c r="W6">
        <v>169217100</v>
      </c>
      <c r="X6">
        <v>45965430</v>
      </c>
      <c r="Z6" s="14" t="s">
        <v>52</v>
      </c>
      <c r="AA6" s="23">
        <f>(0.5+0.72)/3.63</f>
        <v>0.33608815426997246</v>
      </c>
      <c r="AB6" s="23">
        <f>(0.5+0.223)/1.93</f>
        <v>0.37461139896373058</v>
      </c>
      <c r="AC6" s="23">
        <f>(0.5+0.38)/2.79</f>
        <v>0.31541218637992829</v>
      </c>
      <c r="AD6" s="23">
        <f>(0.5+1.1)/3.4</f>
        <v>0.4705882352941177</v>
      </c>
      <c r="AE6" s="23">
        <f>(0.5+0.77)/4.18</f>
        <v>0.30382775119617228</v>
      </c>
      <c r="AF6" s="22"/>
      <c r="AG6" s="8"/>
      <c r="AH6" s="8"/>
      <c r="AI6" s="8"/>
      <c r="AJ6" s="8"/>
      <c r="AK6" s="8"/>
      <c r="AL6" s="8"/>
      <c r="AM6" s="8"/>
      <c r="AN6" s="8"/>
      <c r="AO6" s="8"/>
    </row>
    <row r="7" spans="2:45" x14ac:dyDescent="0.2">
      <c r="B7" s="2">
        <v>0.4</v>
      </c>
      <c r="C7" s="2">
        <v>32610578</v>
      </c>
      <c r="D7" s="2">
        <v>34899903</v>
      </c>
      <c r="E7">
        <v>25151877</v>
      </c>
      <c r="F7" s="2">
        <v>74165065</v>
      </c>
      <c r="G7">
        <v>13279869</v>
      </c>
      <c r="H7">
        <v>44527770</v>
      </c>
      <c r="I7"/>
      <c r="J7" s="2">
        <v>0.4</v>
      </c>
      <c r="K7" s="2">
        <v>43531026</v>
      </c>
      <c r="L7">
        <v>25558356</v>
      </c>
      <c r="M7">
        <v>153269705</v>
      </c>
      <c r="N7">
        <v>27218688</v>
      </c>
      <c r="O7">
        <v>169832203</v>
      </c>
      <c r="P7">
        <v>40407498</v>
      </c>
      <c r="Q7">
        <v>44527770</v>
      </c>
      <c r="R7"/>
      <c r="S7" s="2">
        <v>0.4</v>
      </c>
      <c r="T7">
        <v>155961729</v>
      </c>
      <c r="U7">
        <v>58823655</v>
      </c>
      <c r="V7">
        <v>111444282</v>
      </c>
      <c r="W7">
        <v>94569930</v>
      </c>
      <c r="X7">
        <v>44527770</v>
      </c>
      <c r="Z7" s="14"/>
      <c r="AA7" s="22"/>
      <c r="AB7" s="22"/>
      <c r="AC7" s="22"/>
      <c r="AD7" s="22"/>
      <c r="AE7" s="22"/>
      <c r="AF7" s="22"/>
      <c r="AG7" s="8"/>
      <c r="AH7" s="8"/>
      <c r="AI7" s="8"/>
      <c r="AJ7" s="8"/>
      <c r="AK7" s="8"/>
      <c r="AL7" s="8"/>
      <c r="AM7" s="8"/>
      <c r="AN7" s="8"/>
      <c r="AO7" s="8"/>
    </row>
    <row r="8" spans="2:45" x14ac:dyDescent="0.2">
      <c r="B8" s="2">
        <v>0.6</v>
      </c>
      <c r="C8" s="2">
        <v>10454444</v>
      </c>
      <c r="D8" s="2">
        <v>11667159</v>
      </c>
      <c r="E8">
        <v>8779023</v>
      </c>
      <c r="F8" s="2">
        <v>13536055</v>
      </c>
      <c r="G8">
        <v>7500114</v>
      </c>
      <c r="H8">
        <v>45553095</v>
      </c>
      <c r="I8"/>
      <c r="J8" s="2">
        <v>0.6</v>
      </c>
      <c r="K8" s="2">
        <v>11461989</v>
      </c>
      <c r="L8">
        <v>11894979</v>
      </c>
      <c r="M8">
        <v>29932920</v>
      </c>
      <c r="N8">
        <v>17335712</v>
      </c>
      <c r="O8">
        <v>134966542</v>
      </c>
      <c r="P8">
        <v>13585920</v>
      </c>
      <c r="Q8">
        <v>45553095</v>
      </c>
      <c r="R8"/>
      <c r="S8" s="2">
        <v>0.6</v>
      </c>
      <c r="T8">
        <v>110330374</v>
      </c>
      <c r="U8">
        <v>23873440</v>
      </c>
      <c r="V8">
        <v>100870962</v>
      </c>
      <c r="W8">
        <v>21339045</v>
      </c>
      <c r="X8">
        <v>45553095</v>
      </c>
      <c r="Z8" s="14" t="s">
        <v>51</v>
      </c>
      <c r="AA8" s="22" t="s">
        <v>37</v>
      </c>
      <c r="AB8" s="22" t="s">
        <v>22</v>
      </c>
      <c r="AC8" s="22" t="s">
        <v>25</v>
      </c>
      <c r="AD8" s="22" t="s">
        <v>21</v>
      </c>
      <c r="AE8" s="22" t="s">
        <v>23</v>
      </c>
      <c r="AF8" s="22" t="s">
        <v>24</v>
      </c>
      <c r="AG8" s="8"/>
      <c r="AH8" s="8"/>
      <c r="AI8" s="8"/>
      <c r="AJ8" s="8"/>
      <c r="AK8" s="8"/>
      <c r="AL8" s="8"/>
      <c r="AM8" s="8"/>
      <c r="AN8" s="8"/>
      <c r="AO8" s="8"/>
    </row>
    <row r="9" spans="2:45" x14ac:dyDescent="0.2">
      <c r="B9" s="2">
        <v>0.8</v>
      </c>
      <c r="C9" s="13">
        <v>9760751</v>
      </c>
      <c r="D9" s="2">
        <v>9464850</v>
      </c>
      <c r="E9">
        <v>7335765</v>
      </c>
      <c r="F9" s="2">
        <v>10865530</v>
      </c>
      <c r="G9">
        <v>9741465</v>
      </c>
      <c r="H9">
        <v>45901485</v>
      </c>
      <c r="I9"/>
      <c r="J9" s="2">
        <v>0.8</v>
      </c>
      <c r="K9" s="2">
        <v>13460909</v>
      </c>
      <c r="L9">
        <v>9748433</v>
      </c>
      <c r="M9">
        <v>17982090</v>
      </c>
      <c r="N9">
        <v>7736264</v>
      </c>
      <c r="O9">
        <v>56093941</v>
      </c>
      <c r="P9">
        <v>17449416</v>
      </c>
      <c r="Q9">
        <v>45901485</v>
      </c>
      <c r="R9"/>
      <c r="S9" s="2">
        <v>0.8</v>
      </c>
      <c r="T9">
        <v>35540351</v>
      </c>
      <c r="U9">
        <v>22500945</v>
      </c>
      <c r="V9">
        <v>91023627</v>
      </c>
      <c r="W9">
        <v>22628970</v>
      </c>
      <c r="X9">
        <v>45901485</v>
      </c>
      <c r="Z9" s="14" t="s">
        <v>52</v>
      </c>
      <c r="AA9" s="23">
        <f>(0.5+0.34)/2.11</f>
        <v>0.39810426540284366</v>
      </c>
      <c r="AB9" s="23">
        <f>(0.5+1.43)/3.87</f>
        <v>0.49870801033591727</v>
      </c>
      <c r="AC9" s="23">
        <f>(0.5+0.856)/3.95</f>
        <v>0.3432911392405063</v>
      </c>
      <c r="AD9" s="23">
        <f>(0.5+0.62)/3.44</f>
        <v>0.32558139534883723</v>
      </c>
      <c r="AE9" s="23">
        <f>(0.5+0.62)/3.41</f>
        <v>0.32844574780058655</v>
      </c>
      <c r="AF9" s="23">
        <f>(0.5+1.3)/2.52</f>
        <v>0.7142857142857143</v>
      </c>
      <c r="AG9" s="8"/>
      <c r="AH9" s="8"/>
      <c r="AI9" s="8"/>
      <c r="AJ9" s="8"/>
      <c r="AK9" s="8"/>
      <c r="AL9" s="8"/>
      <c r="AM9" s="8"/>
      <c r="AN9" s="8"/>
      <c r="AO9" s="8"/>
    </row>
    <row r="10" spans="2:45" x14ac:dyDescent="0.2">
      <c r="B10" s="2" t="s">
        <v>16</v>
      </c>
      <c r="C10" s="2">
        <v>9025016</v>
      </c>
      <c r="D10" s="2">
        <v>5434209</v>
      </c>
      <c r="E10">
        <v>5749137</v>
      </c>
      <c r="F10" s="2">
        <v>8939515</v>
      </c>
      <c r="G10">
        <v>6246477</v>
      </c>
      <c r="H10">
        <v>2915010</v>
      </c>
      <c r="I10"/>
      <c r="J10" s="2" t="s">
        <v>16</v>
      </c>
      <c r="K10" s="2">
        <v>8440894</v>
      </c>
      <c r="L10">
        <v>6845591</v>
      </c>
      <c r="M10">
        <v>12465845</v>
      </c>
      <c r="N10">
        <v>6419884</v>
      </c>
      <c r="O10">
        <v>11967741</v>
      </c>
      <c r="P10">
        <v>6824802</v>
      </c>
      <c r="Q10">
        <v>2915010</v>
      </c>
      <c r="R10"/>
      <c r="S10" s="2" t="s">
        <v>16</v>
      </c>
      <c r="T10">
        <v>9802100</v>
      </c>
      <c r="U10">
        <v>11372915</v>
      </c>
      <c r="V10">
        <v>6556203</v>
      </c>
      <c r="W10">
        <v>10329930</v>
      </c>
      <c r="X10">
        <v>2915010</v>
      </c>
      <c r="Z10" s="14"/>
      <c r="AA10" s="22"/>
      <c r="AB10" s="22"/>
      <c r="AC10" s="22"/>
      <c r="AD10" s="22"/>
      <c r="AE10" s="22"/>
      <c r="AF10" s="22"/>
      <c r="AG10" s="8"/>
      <c r="AH10" s="8"/>
      <c r="AI10" s="8"/>
      <c r="AJ10" s="8"/>
      <c r="AK10" s="8"/>
      <c r="AL10" s="8"/>
      <c r="AM10" s="8"/>
      <c r="AN10" s="8"/>
      <c r="AO10" s="8"/>
    </row>
    <row r="11" spans="2:45" x14ac:dyDescent="0.2">
      <c r="E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Z11" s="14" t="s">
        <v>51</v>
      </c>
      <c r="AA11" s="22" t="s">
        <v>17</v>
      </c>
      <c r="AB11" s="22" t="s">
        <v>18</v>
      </c>
      <c r="AC11" s="22" t="s">
        <v>19</v>
      </c>
      <c r="AD11" s="22" t="s">
        <v>20</v>
      </c>
      <c r="AE11" s="22"/>
      <c r="AF11" s="22"/>
      <c r="AG11" s="8"/>
      <c r="AH11" s="8"/>
      <c r="AI11" s="8"/>
      <c r="AJ11" s="8"/>
      <c r="AK11" s="8"/>
      <c r="AL11" s="8"/>
      <c r="AM11" s="8"/>
      <c r="AN11" s="8"/>
      <c r="AO11" s="8"/>
    </row>
    <row r="12" spans="2:45" x14ac:dyDescent="0.2">
      <c r="C12" s="20" t="s">
        <v>41</v>
      </c>
      <c r="E12"/>
      <c r="G12"/>
      <c r="H12"/>
      <c r="I12"/>
      <c r="J12"/>
      <c r="K12" s="20" t="s">
        <v>41</v>
      </c>
      <c r="L12"/>
      <c r="M12"/>
      <c r="N12"/>
      <c r="O12"/>
      <c r="P12"/>
      <c r="Q12"/>
      <c r="R12"/>
      <c r="T12" s="20" t="s">
        <v>41</v>
      </c>
      <c r="U12"/>
      <c r="V12"/>
      <c r="W12"/>
      <c r="X12"/>
      <c r="Z12" s="14" t="s">
        <v>52</v>
      </c>
      <c r="AA12" s="23">
        <f>(0.5+0.43)/2.27</f>
        <v>0.4096916299559471</v>
      </c>
      <c r="AB12" s="23">
        <f>(0.5+0.16)/0.48</f>
        <v>1.3750000000000002</v>
      </c>
      <c r="AC12" s="23">
        <f>(0.5+0.5)/3</f>
        <v>0.33333333333333331</v>
      </c>
      <c r="AD12" s="23">
        <f>(0.5+0.76)/1.95</f>
        <v>0.64615384615384619</v>
      </c>
      <c r="AE12" s="22"/>
      <c r="AF12" s="22"/>
      <c r="AG12" s="8"/>
      <c r="AH12" s="8"/>
      <c r="AI12" s="8"/>
      <c r="AJ12" s="8"/>
      <c r="AK12" s="8"/>
      <c r="AL12" s="8"/>
      <c r="AM12" s="8"/>
      <c r="AN12" s="8"/>
      <c r="AO12" s="8"/>
    </row>
    <row r="13" spans="2:45" x14ac:dyDescent="0.2">
      <c r="C13" s="9" t="s">
        <v>47</v>
      </c>
      <c r="D13" s="9" t="s">
        <v>17</v>
      </c>
      <c r="E13" s="9" t="s">
        <v>18</v>
      </c>
      <c r="F13" s="9" t="s">
        <v>19</v>
      </c>
      <c r="G13" s="9" t="s">
        <v>20</v>
      </c>
      <c r="H13" s="9" t="s">
        <v>31</v>
      </c>
      <c r="I13"/>
      <c r="K13" s="9" t="s">
        <v>37</v>
      </c>
      <c r="L13" s="9" t="s">
        <v>24</v>
      </c>
      <c r="M13" s="9" t="s">
        <v>23</v>
      </c>
      <c r="N13" s="9" t="s">
        <v>22</v>
      </c>
      <c r="O13" s="9" t="s">
        <v>21</v>
      </c>
      <c r="P13" s="9" t="s">
        <v>25</v>
      </c>
      <c r="Q13" s="9" t="s">
        <v>31</v>
      </c>
      <c r="R13" s="9"/>
      <c r="S13"/>
      <c r="T13" s="10" t="s">
        <v>26</v>
      </c>
      <c r="U13" s="10" t="s">
        <v>29</v>
      </c>
      <c r="V13" s="9" t="s">
        <v>28</v>
      </c>
      <c r="W13" s="9" t="s">
        <v>30</v>
      </c>
      <c r="X13" s="9" t="s">
        <v>31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2:45" x14ac:dyDescent="0.2">
      <c r="B14" s="1" t="s">
        <v>32</v>
      </c>
      <c r="C14" s="9" t="s">
        <v>31</v>
      </c>
      <c r="D14" s="9" t="s">
        <v>27</v>
      </c>
      <c r="E14" s="9" t="s">
        <v>35</v>
      </c>
      <c r="F14" s="9" t="s">
        <v>36</v>
      </c>
      <c r="G14" s="9" t="s">
        <v>33</v>
      </c>
      <c r="H14" s="9" t="s">
        <v>34</v>
      </c>
      <c r="I14"/>
      <c r="J14" s="1" t="s">
        <v>32</v>
      </c>
      <c r="K14" s="9" t="s">
        <v>25</v>
      </c>
      <c r="L14" s="9" t="s">
        <v>21</v>
      </c>
      <c r="M14" s="9" t="s">
        <v>22</v>
      </c>
      <c r="N14" s="9" t="s">
        <v>23</v>
      </c>
      <c r="O14" s="9" t="s">
        <v>24</v>
      </c>
      <c r="P14" s="9" t="s">
        <v>37</v>
      </c>
      <c r="Q14" s="8" t="s">
        <v>34</v>
      </c>
      <c r="R14" s="8"/>
      <c r="S14" s="1" t="s">
        <v>32</v>
      </c>
      <c r="T14" s="9" t="s">
        <v>20</v>
      </c>
      <c r="U14" s="9" t="s">
        <v>19</v>
      </c>
      <c r="V14" s="9" t="s">
        <v>18</v>
      </c>
      <c r="W14" s="9" t="s">
        <v>17</v>
      </c>
      <c r="X14" s="8" t="s">
        <v>34</v>
      </c>
      <c r="Z14" s="14" t="s">
        <v>51</v>
      </c>
      <c r="AA14" s="22" t="s">
        <v>54</v>
      </c>
      <c r="AB14" s="22" t="s">
        <v>27</v>
      </c>
      <c r="AC14" s="22" t="s">
        <v>35</v>
      </c>
      <c r="AD14" s="22" t="s">
        <v>36</v>
      </c>
      <c r="AE14" s="22" t="s">
        <v>33</v>
      </c>
      <c r="AF14" s="22" t="s">
        <v>37</v>
      </c>
      <c r="AG14" s="22" t="s">
        <v>22</v>
      </c>
      <c r="AH14" s="22" t="s">
        <v>25</v>
      </c>
      <c r="AI14" s="22" t="s">
        <v>21</v>
      </c>
      <c r="AJ14" s="22" t="s">
        <v>23</v>
      </c>
      <c r="AK14" s="22" t="s">
        <v>24</v>
      </c>
      <c r="AL14" s="22" t="s">
        <v>17</v>
      </c>
      <c r="AM14" s="22" t="s">
        <v>18</v>
      </c>
      <c r="AN14" s="22" t="s">
        <v>19</v>
      </c>
      <c r="AO14" s="22" t="s">
        <v>20</v>
      </c>
    </row>
    <row r="15" spans="2:45" x14ac:dyDescent="0.2">
      <c r="B15" s="2">
        <v>0</v>
      </c>
      <c r="C15" s="8">
        <f>C5-$C$10</f>
        <v>87601514</v>
      </c>
      <c r="D15" s="2">
        <f>D5-$D$10</f>
        <v>71466543</v>
      </c>
      <c r="E15" s="2">
        <f>E5-$E$10</f>
        <v>73606158</v>
      </c>
      <c r="F15" s="2">
        <f>F5-$F$10</f>
        <v>89298040</v>
      </c>
      <c r="G15" s="2">
        <f>G5-$G$10</f>
        <v>70285077</v>
      </c>
      <c r="H15">
        <f>H5-$X$10</f>
        <v>42316155</v>
      </c>
      <c r="I15"/>
      <c r="J15" s="2">
        <v>0</v>
      </c>
      <c r="K15">
        <f>K5-$K$10</f>
        <v>126858732</v>
      </c>
      <c r="L15">
        <f>L5-$L$10</f>
        <v>78276636</v>
      </c>
      <c r="M15">
        <f>M5-$M$10</f>
        <v>159468500</v>
      </c>
      <c r="N15">
        <f>N5-$N$10</f>
        <v>82066167</v>
      </c>
      <c r="O15">
        <f>O5-$O$10</f>
        <v>156302156</v>
      </c>
      <c r="P15">
        <f>P5-$P$10</f>
        <v>75460233</v>
      </c>
      <c r="Q15">
        <f>Q5-$X$10</f>
        <v>42316155</v>
      </c>
      <c r="R15"/>
      <c r="S15" s="2">
        <v>0</v>
      </c>
      <c r="T15">
        <f>T5-$T$10</f>
        <v>154171556</v>
      </c>
      <c r="U15">
        <f>U5-$U$10</f>
        <v>164836080</v>
      </c>
      <c r="V15">
        <f>V5-$V$10</f>
        <v>107464395</v>
      </c>
      <c r="W15">
        <f>W5-$W$10</f>
        <v>162935955</v>
      </c>
      <c r="X15">
        <f>X5-$X$10</f>
        <v>42316155</v>
      </c>
      <c r="Z15" s="14" t="s">
        <v>53</v>
      </c>
      <c r="AA15" s="24">
        <v>0.33608815426997246</v>
      </c>
      <c r="AB15" s="24">
        <v>0.37461139896373058</v>
      </c>
      <c r="AC15" s="24">
        <v>0.31541218637992829</v>
      </c>
      <c r="AD15" s="24">
        <v>0.4705882352941177</v>
      </c>
      <c r="AE15" s="24">
        <v>0.30382775119617228</v>
      </c>
      <c r="AF15" s="23">
        <f>(0.5+0.34)/2.11</f>
        <v>0.39810426540284366</v>
      </c>
      <c r="AG15" s="23">
        <f>(0.5+1.43)/3.87</f>
        <v>0.49870801033591727</v>
      </c>
      <c r="AH15" s="23">
        <f>(0.5+0.856)/3.95</f>
        <v>0.3432911392405063</v>
      </c>
      <c r="AI15" s="23">
        <f>(0.5+0.62)/3.44</f>
        <v>0.32558139534883723</v>
      </c>
      <c r="AJ15" s="23">
        <f>(0.5+0.62)/3.41</f>
        <v>0.32844574780058655</v>
      </c>
      <c r="AK15" s="23">
        <f>(0.5+1.3)/2.52</f>
        <v>0.7142857142857143</v>
      </c>
      <c r="AL15" s="23">
        <f>(0.5+0.43)/2.27</f>
        <v>0.4096916299559471</v>
      </c>
      <c r="AM15" s="23">
        <f>(0.5+0.16)/0.48</f>
        <v>1.3750000000000002</v>
      </c>
      <c r="AN15" s="23">
        <f>(0.5+0.5)/3</f>
        <v>0.33333333333333331</v>
      </c>
      <c r="AO15" s="23">
        <f>(0.5+0.76)/1.95</f>
        <v>0.64615384615384619</v>
      </c>
    </row>
    <row r="16" spans="2:45" x14ac:dyDescent="0.2">
      <c r="B16" s="2">
        <v>0.2</v>
      </c>
      <c r="C16" s="8">
        <f>C6-$C$10</f>
        <v>87146059</v>
      </c>
      <c r="D16" s="2">
        <f>D6-$D$10</f>
        <v>61304526</v>
      </c>
      <c r="E16" s="2">
        <f>E6-$E$10</f>
        <v>60535593</v>
      </c>
      <c r="F16" s="2">
        <f>F6-$F$10</f>
        <v>87582430</v>
      </c>
      <c r="G16" s="2">
        <f>G6-$G$10</f>
        <v>65780667</v>
      </c>
      <c r="H16">
        <f>H6-$X$10</f>
        <v>43050420</v>
      </c>
      <c r="I16"/>
      <c r="J16" s="2">
        <v>0.2</v>
      </c>
      <c r="K16">
        <f>K6-$K$10</f>
        <v>135245110</v>
      </c>
      <c r="L16">
        <f>L6-$L$10</f>
        <v>72637782</v>
      </c>
      <c r="M16">
        <f>M6-$M$10</f>
        <v>150787705</v>
      </c>
      <c r="N16">
        <f>N6-$N$10</f>
        <v>76825962</v>
      </c>
      <c r="O16">
        <f>O6-$O$10</f>
        <v>147417286</v>
      </c>
      <c r="P16">
        <f>P6-$P$10</f>
        <v>70561872</v>
      </c>
      <c r="Q16">
        <f>Q6-$X$10</f>
        <v>43050420</v>
      </c>
      <c r="R16"/>
      <c r="S16" s="2">
        <v>0.2</v>
      </c>
      <c r="T16">
        <f>T6-$T$10</f>
        <v>147315245</v>
      </c>
      <c r="U16">
        <f>U6-$U$10</f>
        <v>147027815</v>
      </c>
      <c r="V16">
        <f>V6-$V$10</f>
        <v>107468118</v>
      </c>
      <c r="W16">
        <f>W6-$W$10</f>
        <v>158887170</v>
      </c>
      <c r="X16">
        <f>X6-$X$10</f>
        <v>43050420</v>
      </c>
    </row>
    <row r="17" spans="2:30" x14ac:dyDescent="0.2">
      <c r="B17" s="2">
        <v>0.4</v>
      </c>
      <c r="C17" s="8">
        <f>C7-$C$10</f>
        <v>23585562</v>
      </c>
      <c r="D17" s="2">
        <f>D7-$D$10</f>
        <v>29465694</v>
      </c>
      <c r="E17" s="2">
        <f>E7-$E$10</f>
        <v>19402740</v>
      </c>
      <c r="F17" s="2">
        <f>F7-$F$10</f>
        <v>65225550</v>
      </c>
      <c r="G17" s="2">
        <f>G7-$G$10</f>
        <v>7033392</v>
      </c>
      <c r="H17">
        <f>H7-$X$10</f>
        <v>41612760</v>
      </c>
      <c r="I17"/>
      <c r="J17" s="2">
        <v>0.4</v>
      </c>
      <c r="K17">
        <f>K7-$K$10</f>
        <v>35090132</v>
      </c>
      <c r="L17">
        <f>L7-$L$10</f>
        <v>18712765</v>
      </c>
      <c r="M17">
        <f>M7-$M$10</f>
        <v>140803860</v>
      </c>
      <c r="N17">
        <f>N7-$N$10</f>
        <v>20798804</v>
      </c>
      <c r="O17">
        <f>O7-$O$10</f>
        <v>157864462</v>
      </c>
      <c r="P17">
        <f>P7-$P$10</f>
        <v>33582696</v>
      </c>
      <c r="Q17">
        <f>Q7-$X$10</f>
        <v>41612760</v>
      </c>
      <c r="R17"/>
      <c r="S17" s="2">
        <v>0.4</v>
      </c>
      <c r="T17">
        <f>T7-$T$10</f>
        <v>146159629</v>
      </c>
      <c r="U17">
        <f>U7-$U$10</f>
        <v>47450740</v>
      </c>
      <c r="V17">
        <f>V7-$V$10</f>
        <v>104888079</v>
      </c>
      <c r="W17">
        <f>W7-$W$10</f>
        <v>84240000</v>
      </c>
      <c r="X17">
        <f>X7-$X$10</f>
        <v>41612760</v>
      </c>
    </row>
    <row r="18" spans="2:30" x14ac:dyDescent="0.2">
      <c r="B18" s="2">
        <v>0.6</v>
      </c>
      <c r="C18" s="8">
        <f>C8-$C$10</f>
        <v>1429428</v>
      </c>
      <c r="D18" s="2">
        <f>D8-$D$10</f>
        <v>6232950</v>
      </c>
      <c r="E18" s="2">
        <f>E8-$E$10</f>
        <v>3029886</v>
      </c>
      <c r="F18" s="2">
        <f>F8-$F$10</f>
        <v>4596540</v>
      </c>
      <c r="G18" s="2">
        <f>G8-$G$10</f>
        <v>1253637</v>
      </c>
      <c r="H18">
        <f>H8-$X$10</f>
        <v>42638085</v>
      </c>
      <c r="I18"/>
      <c r="J18" s="2">
        <v>0.6</v>
      </c>
      <c r="K18">
        <f>K8-$K$10</f>
        <v>3021095</v>
      </c>
      <c r="L18">
        <f>L8-$L$10</f>
        <v>5049388</v>
      </c>
      <c r="M18">
        <f>M8-$M$10</f>
        <v>17467075</v>
      </c>
      <c r="N18">
        <f>N8-$N$10</f>
        <v>10915828</v>
      </c>
      <c r="O18">
        <f>O8-$O$10</f>
        <v>122998801</v>
      </c>
      <c r="P18">
        <f>P8-$P$10</f>
        <v>6761118</v>
      </c>
      <c r="Q18">
        <f>Q8-$X$10</f>
        <v>42638085</v>
      </c>
      <c r="R18"/>
      <c r="S18" s="2">
        <v>0.6</v>
      </c>
      <c r="T18">
        <f>T8-$T$10</f>
        <v>100528274</v>
      </c>
      <c r="U18">
        <f>U8-$U$10</f>
        <v>12500525</v>
      </c>
      <c r="V18">
        <f>V8-$V$10</f>
        <v>94314759</v>
      </c>
      <c r="W18">
        <f>W8-$W$10</f>
        <v>11009115</v>
      </c>
      <c r="X18">
        <f>X8-$X$10</f>
        <v>42638085</v>
      </c>
    </row>
    <row r="19" spans="2:30" x14ac:dyDescent="0.2">
      <c r="B19" s="2">
        <v>0.8</v>
      </c>
      <c r="C19" s="8">
        <f>C9-$C$10</f>
        <v>735735</v>
      </c>
      <c r="D19" s="2">
        <f>D9-$D$10</f>
        <v>4030641</v>
      </c>
      <c r="E19" s="2">
        <f>E9-$E$10</f>
        <v>1586628</v>
      </c>
      <c r="F19" s="2">
        <f>F9-$F$10</f>
        <v>1926015</v>
      </c>
      <c r="G19" s="2">
        <f>G9-$G$10</f>
        <v>3494988</v>
      </c>
      <c r="H19">
        <f>H9-$X$10</f>
        <v>42986475</v>
      </c>
      <c r="I19"/>
      <c r="J19" s="2">
        <v>0.8</v>
      </c>
      <c r="K19">
        <f>K9-$K$10</f>
        <v>5020015</v>
      </c>
      <c r="L19">
        <f>L9-$L$10</f>
        <v>2902842</v>
      </c>
      <c r="M19">
        <f>M9-$M$10</f>
        <v>5516245</v>
      </c>
      <c r="N19" s="14">
        <f>N9-$N$10</f>
        <v>1316380</v>
      </c>
      <c r="O19">
        <f>O9-$O$10</f>
        <v>44126200</v>
      </c>
      <c r="P19" s="17">
        <f>P9-$P$10</f>
        <v>10624614</v>
      </c>
      <c r="Q19">
        <f>Q9-$X$10</f>
        <v>42986475</v>
      </c>
      <c r="R19"/>
      <c r="S19" s="2">
        <v>0.8</v>
      </c>
      <c r="T19">
        <f>T9-$T$10</f>
        <v>25738251</v>
      </c>
      <c r="U19">
        <f>U9-$U$10</f>
        <v>11128030</v>
      </c>
      <c r="V19">
        <f>V9-$V$10</f>
        <v>84467424</v>
      </c>
      <c r="W19">
        <f>W9-$W$10</f>
        <v>12299040</v>
      </c>
      <c r="X19">
        <f>X9-$X$10</f>
        <v>42986475</v>
      </c>
    </row>
    <row r="20" spans="2:30" x14ac:dyDescent="0.2">
      <c r="E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2:30" x14ac:dyDescent="0.2">
      <c r="C21" s="20" t="s">
        <v>48</v>
      </c>
      <c r="E21"/>
      <c r="G21"/>
      <c r="H21"/>
      <c r="I21"/>
      <c r="J21"/>
      <c r="K21" s="20" t="s">
        <v>48</v>
      </c>
      <c r="L21"/>
      <c r="M21"/>
      <c r="N21"/>
      <c r="O21"/>
      <c r="P21"/>
      <c r="Q21"/>
      <c r="R21"/>
      <c r="S21"/>
      <c r="T21" s="20" t="s">
        <v>48</v>
      </c>
      <c r="U21"/>
      <c r="V21"/>
      <c r="W21"/>
      <c r="X21"/>
    </row>
    <row r="22" spans="2:30" x14ac:dyDescent="0.2">
      <c r="C22" s="9" t="s">
        <v>47</v>
      </c>
      <c r="D22" s="9" t="s">
        <v>17</v>
      </c>
      <c r="E22" s="9" t="s">
        <v>18</v>
      </c>
      <c r="F22" s="9" t="s">
        <v>19</v>
      </c>
      <c r="G22" s="9" t="s">
        <v>20</v>
      </c>
      <c r="H22" s="9" t="s">
        <v>31</v>
      </c>
      <c r="I22" s="1"/>
      <c r="J22" s="1"/>
      <c r="K22" s="9" t="s">
        <v>37</v>
      </c>
      <c r="L22" s="9" t="s">
        <v>24</v>
      </c>
      <c r="M22" s="9" t="s">
        <v>23</v>
      </c>
      <c r="N22" s="9" t="s">
        <v>22</v>
      </c>
      <c r="O22" s="9" t="s">
        <v>21</v>
      </c>
      <c r="P22" s="9" t="s">
        <v>25</v>
      </c>
      <c r="Q22" s="9" t="s">
        <v>31</v>
      </c>
      <c r="R22" s="9"/>
      <c r="S22" s="1"/>
      <c r="T22" s="10" t="s">
        <v>26</v>
      </c>
      <c r="U22" s="10" t="s">
        <v>29</v>
      </c>
      <c r="V22" s="9" t="s">
        <v>28</v>
      </c>
      <c r="W22" s="9" t="s">
        <v>30</v>
      </c>
      <c r="X22" s="9" t="s">
        <v>31</v>
      </c>
    </row>
    <row r="23" spans="2:30" x14ac:dyDescent="0.2">
      <c r="B23" s="1" t="s">
        <v>32</v>
      </c>
      <c r="C23" s="9" t="s">
        <v>31</v>
      </c>
      <c r="D23" s="9" t="s">
        <v>27</v>
      </c>
      <c r="E23" s="9" t="s">
        <v>35</v>
      </c>
      <c r="F23" s="9" t="s">
        <v>36</v>
      </c>
      <c r="G23" s="9" t="s">
        <v>33</v>
      </c>
      <c r="H23" s="9" t="s">
        <v>34</v>
      </c>
      <c r="I23" s="1"/>
      <c r="J23" s="1" t="s">
        <v>32</v>
      </c>
      <c r="K23" s="9" t="s">
        <v>25</v>
      </c>
      <c r="L23" s="9" t="s">
        <v>21</v>
      </c>
      <c r="M23" s="9" t="s">
        <v>22</v>
      </c>
      <c r="N23" s="9" t="s">
        <v>23</v>
      </c>
      <c r="O23" s="9" t="s">
        <v>24</v>
      </c>
      <c r="P23" s="9" t="s">
        <v>37</v>
      </c>
      <c r="Q23" s="8" t="s">
        <v>34</v>
      </c>
      <c r="R23" s="8"/>
      <c r="S23" s="1" t="s">
        <v>32</v>
      </c>
      <c r="T23" s="2" t="s">
        <v>20</v>
      </c>
      <c r="U23" s="2" t="s">
        <v>19</v>
      </c>
      <c r="V23" s="8" t="s">
        <v>18</v>
      </c>
      <c r="W23" s="8" t="s">
        <v>17</v>
      </c>
      <c r="X23" s="8" t="s">
        <v>34</v>
      </c>
    </row>
    <row r="24" spans="2:30" x14ac:dyDescent="0.2">
      <c r="B24" s="2">
        <v>0</v>
      </c>
      <c r="C24" s="3">
        <f t="shared" ref="C24:H24" si="0">C15/C15</f>
        <v>1</v>
      </c>
      <c r="D24" s="3">
        <f t="shared" si="0"/>
        <v>1</v>
      </c>
      <c r="E24" s="3">
        <f t="shared" si="0"/>
        <v>1</v>
      </c>
      <c r="F24" s="3">
        <f t="shared" si="0"/>
        <v>1</v>
      </c>
      <c r="G24" s="3">
        <f t="shared" si="0"/>
        <v>1</v>
      </c>
      <c r="H24" s="3">
        <f t="shared" si="0"/>
        <v>1</v>
      </c>
      <c r="I24" s="3"/>
      <c r="J24" s="2">
        <v>0</v>
      </c>
      <c r="K24" s="3">
        <f t="shared" ref="K24:Q24" si="1">K15/K15</f>
        <v>1</v>
      </c>
      <c r="L24" s="3">
        <f t="shared" si="1"/>
        <v>1</v>
      </c>
      <c r="M24" s="3">
        <f t="shared" si="1"/>
        <v>1</v>
      </c>
      <c r="N24" s="3">
        <f t="shared" si="1"/>
        <v>1</v>
      </c>
      <c r="O24" s="3">
        <f t="shared" si="1"/>
        <v>1</v>
      </c>
      <c r="P24" s="3">
        <f t="shared" si="1"/>
        <v>1</v>
      </c>
      <c r="Q24" s="3">
        <f t="shared" si="1"/>
        <v>1</v>
      </c>
      <c r="R24" s="3"/>
      <c r="S24" s="2">
        <v>0</v>
      </c>
      <c r="T24" s="3">
        <f>T15/T15</f>
        <v>1</v>
      </c>
      <c r="U24" s="3">
        <f>U15/U15</f>
        <v>1</v>
      </c>
      <c r="V24" s="3">
        <f>V15/V15</f>
        <v>1</v>
      </c>
      <c r="W24" s="3">
        <f>W15/W15</f>
        <v>1</v>
      </c>
      <c r="X24" s="3">
        <f>X15/X15</f>
        <v>1</v>
      </c>
    </row>
    <row r="25" spans="2:30" x14ac:dyDescent="0.2">
      <c r="B25" s="2">
        <v>0.2</v>
      </c>
      <c r="C25" s="3">
        <f t="shared" ref="C25:H25" si="2">C16/C15</f>
        <v>0.99480083186690127</v>
      </c>
      <c r="D25" s="3">
        <f t="shared" si="2"/>
        <v>0.85780735189611734</v>
      </c>
      <c r="E25" s="3">
        <f t="shared" si="2"/>
        <v>0.82242565900532394</v>
      </c>
      <c r="F25" s="3">
        <f t="shared" si="2"/>
        <v>0.9807878202029966</v>
      </c>
      <c r="G25" s="3">
        <f t="shared" si="2"/>
        <v>0.93591228476565513</v>
      </c>
      <c r="H25" s="3">
        <f t="shared" si="2"/>
        <v>1.0173518836954822</v>
      </c>
      <c r="I25" s="3"/>
      <c r="J25" s="2">
        <v>0.2</v>
      </c>
      <c r="K25" s="3">
        <f t="shared" ref="K25:Q25" si="3">K16/K15</f>
        <v>1.0661080074487896</v>
      </c>
      <c r="L25" s="3">
        <f t="shared" si="3"/>
        <v>0.92796248934356351</v>
      </c>
      <c r="M25" s="3">
        <f t="shared" si="3"/>
        <v>0.94556420233463034</v>
      </c>
      <c r="N25" s="3">
        <f t="shared" si="3"/>
        <v>0.93614658523042749</v>
      </c>
      <c r="O25" s="3">
        <f t="shared" si="3"/>
        <v>0.9431558065008393</v>
      </c>
      <c r="P25" s="3">
        <f t="shared" si="3"/>
        <v>0.93508685561572547</v>
      </c>
      <c r="Q25" s="3">
        <f t="shared" si="3"/>
        <v>1.0173518836954822</v>
      </c>
      <c r="R25" s="3"/>
      <c r="S25" s="2">
        <v>0.2</v>
      </c>
      <c r="T25" s="3">
        <f>T16/T15</f>
        <v>0.95552804176147776</v>
      </c>
      <c r="U25" s="3">
        <f>U16/U15</f>
        <v>0.89196379215035937</v>
      </c>
      <c r="V25" s="3">
        <f>V16/V15</f>
        <v>1.0000346440325654</v>
      </c>
      <c r="W25" s="3">
        <f>W16/W15</f>
        <v>0.97515106472355961</v>
      </c>
      <c r="X25" s="3">
        <f>X16/X15</f>
        <v>1.0173518836954822</v>
      </c>
    </row>
    <row r="26" spans="2:30" x14ac:dyDescent="0.2">
      <c r="B26" s="2">
        <v>0.4</v>
      </c>
      <c r="C26" s="3">
        <f t="shared" ref="C26:H26" si="4">C17/C15</f>
        <v>0.26923692209246519</v>
      </c>
      <c r="D26" s="3">
        <f t="shared" si="4"/>
        <v>0.41230053621034951</v>
      </c>
      <c r="E26" s="3">
        <f t="shared" si="4"/>
        <v>0.26360212959355928</v>
      </c>
      <c r="F26" s="3">
        <f t="shared" si="4"/>
        <v>0.73042532624456258</v>
      </c>
      <c r="G26" s="3">
        <f t="shared" si="4"/>
        <v>0.10006949270326616</v>
      </c>
      <c r="H26" s="3">
        <f t="shared" si="4"/>
        <v>0.98337762492835179</v>
      </c>
      <c r="I26" s="3"/>
      <c r="J26" s="2">
        <v>0.4</v>
      </c>
      <c r="K26" s="3">
        <f t="shared" ref="K26:Q26" si="5">K17/K15</f>
        <v>0.27660793582581295</v>
      </c>
      <c r="L26" s="3">
        <f t="shared" si="5"/>
        <v>0.2390593918726911</v>
      </c>
      <c r="M26" s="3">
        <f t="shared" si="5"/>
        <v>0.88295719844357978</v>
      </c>
      <c r="N26" s="3">
        <f t="shared" si="5"/>
        <v>0.25343944722067985</v>
      </c>
      <c r="O26" s="3">
        <f t="shared" si="5"/>
        <v>1.0099954219441478</v>
      </c>
      <c r="P26" s="3">
        <f t="shared" si="5"/>
        <v>0.44503832899641327</v>
      </c>
      <c r="Q26" s="3">
        <f t="shared" si="5"/>
        <v>0.98337762492835179</v>
      </c>
      <c r="R26" s="3"/>
      <c r="S26" s="2">
        <v>0.4</v>
      </c>
      <c r="T26" s="3">
        <f>T17/T15</f>
        <v>0.94803239191540623</v>
      </c>
      <c r="U26" s="3">
        <f>U17/U15</f>
        <v>0.28786622443338861</v>
      </c>
      <c r="V26" s="3">
        <f>V17/V15</f>
        <v>0.97602632946474965</v>
      </c>
      <c r="W26" s="3">
        <f>W17/W15</f>
        <v>0.51701295763725075</v>
      </c>
      <c r="X26" s="3">
        <f>X17/X15</f>
        <v>0.98337762492835179</v>
      </c>
    </row>
    <row r="27" spans="2:30" x14ac:dyDescent="0.2">
      <c r="B27" s="2">
        <v>0.6</v>
      </c>
      <c r="C27" s="3">
        <f t="shared" ref="C27:H27" si="6">C18/C15</f>
        <v>1.6317389217725162E-2</v>
      </c>
      <c r="D27" s="3">
        <f t="shared" si="6"/>
        <v>8.7214936365398288E-2</v>
      </c>
      <c r="E27" s="3">
        <f t="shared" si="6"/>
        <v>4.116348526165433E-2</v>
      </c>
      <c r="F27" s="3">
        <f t="shared" si="6"/>
        <v>5.1474142097631709E-2</v>
      </c>
      <c r="G27" s="3">
        <f t="shared" si="6"/>
        <v>1.7836460504980309E-2</v>
      </c>
      <c r="H27" s="3">
        <f t="shared" si="6"/>
        <v>1.0076077327914126</v>
      </c>
      <c r="I27" s="3"/>
      <c r="J27" s="2">
        <v>0.6</v>
      </c>
      <c r="K27" s="3">
        <f t="shared" ref="K27:Q27" si="7">K18/K15</f>
        <v>2.3814639736427445E-2</v>
      </c>
      <c r="L27" s="3">
        <f t="shared" si="7"/>
        <v>6.4506962205171922E-2</v>
      </c>
      <c r="M27" s="3">
        <f t="shared" si="7"/>
        <v>0.10953307392996109</v>
      </c>
      <c r="N27" s="3">
        <f t="shared" si="7"/>
        <v>0.13301252390647172</v>
      </c>
      <c r="O27" s="3">
        <f t="shared" si="7"/>
        <v>0.78692965054173658</v>
      </c>
      <c r="P27" s="3">
        <f t="shared" si="7"/>
        <v>8.9598424643083194E-2</v>
      </c>
      <c r="Q27" s="3">
        <f t="shared" si="7"/>
        <v>1.0076077327914126</v>
      </c>
      <c r="R27" s="3"/>
      <c r="S27" s="2">
        <v>0.6</v>
      </c>
      <c r="T27" s="3">
        <f>T18/T15</f>
        <v>0.65205461116316421</v>
      </c>
      <c r="U27" s="3">
        <f>U18/U15</f>
        <v>7.5836097291321167E-2</v>
      </c>
      <c r="V27" s="3">
        <f>V18/V15</f>
        <v>0.87763727697904037</v>
      </c>
      <c r="W27" s="3">
        <f>W18/W15</f>
        <v>6.7567130901218214E-2</v>
      </c>
      <c r="X27" s="3">
        <f>X18/X15</f>
        <v>1.0076077327914126</v>
      </c>
    </row>
    <row r="28" spans="2:30" x14ac:dyDescent="0.2">
      <c r="B28" s="2">
        <v>0.8</v>
      </c>
      <c r="C28" s="3">
        <f t="shared" ref="C28:H28" si="8">C19/C15</f>
        <v>8.3986562150055993E-3</v>
      </c>
      <c r="D28" s="3">
        <f t="shared" si="8"/>
        <v>5.6398992182957554E-2</v>
      </c>
      <c r="E28" s="3">
        <f t="shared" si="8"/>
        <v>2.1555642124399428E-2</v>
      </c>
      <c r="F28" s="3">
        <f t="shared" si="8"/>
        <v>2.1568390526824553E-2</v>
      </c>
      <c r="G28" s="3">
        <f t="shared" si="8"/>
        <v>4.9725889892672383E-2</v>
      </c>
      <c r="H28" s="3">
        <f t="shared" si="8"/>
        <v>1.0158407586889688</v>
      </c>
      <c r="I28" s="3"/>
      <c r="J28" s="2">
        <v>0.8</v>
      </c>
      <c r="K28" s="3">
        <f t="shared" ref="K28:Q28" si="9">K19/K15</f>
        <v>3.957169459962756E-2</v>
      </c>
      <c r="L28" s="3">
        <f t="shared" si="9"/>
        <v>3.7084398976982097E-2</v>
      </c>
      <c r="M28" s="3">
        <f t="shared" si="9"/>
        <v>3.4591439688715954E-2</v>
      </c>
      <c r="N28" s="3">
        <f t="shared" si="9"/>
        <v>1.6040471343081005E-2</v>
      </c>
      <c r="O28" s="3">
        <f t="shared" si="9"/>
        <v>0.28231344422401955</v>
      </c>
      <c r="P28" s="3">
        <f t="shared" si="9"/>
        <v>0.14079752443913074</v>
      </c>
      <c r="Q28" s="3">
        <f t="shared" si="9"/>
        <v>1.0158407586889688</v>
      </c>
      <c r="R28" s="3"/>
      <c r="S28" s="2">
        <v>0.8</v>
      </c>
      <c r="T28" s="3">
        <f>T19/T15</f>
        <v>0.16694552268772586</v>
      </c>
      <c r="U28" s="3">
        <f>U19/U15</f>
        <v>6.7509673852957433E-2</v>
      </c>
      <c r="V28" s="3">
        <f>V19/V15</f>
        <v>0.78600381084358217</v>
      </c>
      <c r="W28" s="3">
        <f>W19/W15</f>
        <v>7.5483891815038617E-2</v>
      </c>
      <c r="X28" s="3">
        <f>X19/X15</f>
        <v>1.0158407586889688</v>
      </c>
    </row>
    <row r="29" spans="2:3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5"/>
      <c r="R29" s="5"/>
      <c r="S29" s="3"/>
      <c r="T29" s="3"/>
      <c r="U29" s="5"/>
      <c r="V29" s="5"/>
      <c r="W29" s="5"/>
      <c r="X29" s="5"/>
      <c r="Y29" s="5"/>
      <c r="Z29" s="5"/>
      <c r="AA29" s="5"/>
      <c r="AB29" s="3"/>
      <c r="AC29" s="3"/>
    </row>
    <row r="30" spans="2:30" x14ac:dyDescent="0.2">
      <c r="C30" s="21" t="s">
        <v>50</v>
      </c>
      <c r="L30" s="21" t="s">
        <v>50</v>
      </c>
      <c r="Q30" s="11"/>
      <c r="R30" s="11"/>
      <c r="S30" s="5"/>
      <c r="T30" s="11"/>
      <c r="U30" s="21" t="s">
        <v>50</v>
      </c>
      <c r="V30" s="11"/>
      <c r="W30" s="11"/>
      <c r="X30" s="11"/>
      <c r="Y30" s="11"/>
    </row>
    <row r="31" spans="2:30" x14ac:dyDescent="0.2">
      <c r="C31" s="9" t="s">
        <v>45</v>
      </c>
      <c r="D31" s="9" t="s">
        <v>17</v>
      </c>
      <c r="E31" s="9" t="s">
        <v>18</v>
      </c>
      <c r="F31" s="9" t="s">
        <v>19</v>
      </c>
      <c r="G31" s="9" t="s">
        <v>20</v>
      </c>
      <c r="H31" s="9" t="s">
        <v>31</v>
      </c>
      <c r="K31" s="9" t="s">
        <v>37</v>
      </c>
      <c r="L31" s="9" t="s">
        <v>24</v>
      </c>
      <c r="M31" s="9" t="s">
        <v>23</v>
      </c>
      <c r="N31" s="9" t="s">
        <v>22</v>
      </c>
      <c r="O31" s="9" t="s">
        <v>21</v>
      </c>
      <c r="P31" s="9" t="s">
        <v>25</v>
      </c>
      <c r="Q31" s="9" t="s">
        <v>31</v>
      </c>
      <c r="R31" s="10"/>
      <c r="S31" s="5"/>
      <c r="T31" s="10" t="s">
        <v>26</v>
      </c>
      <c r="U31" s="10" t="s">
        <v>29</v>
      </c>
      <c r="V31" s="10" t="s">
        <v>28</v>
      </c>
      <c r="W31" s="10" t="s">
        <v>30</v>
      </c>
      <c r="X31" s="10" t="s">
        <v>31</v>
      </c>
      <c r="Y31" s="11"/>
    </row>
    <row r="32" spans="2:30" x14ac:dyDescent="0.2">
      <c r="B32" s="6" t="s">
        <v>32</v>
      </c>
      <c r="C32" s="9" t="s">
        <v>31</v>
      </c>
      <c r="D32" s="9" t="s">
        <v>27</v>
      </c>
      <c r="E32" s="9" t="s">
        <v>35</v>
      </c>
      <c r="F32" s="9" t="s">
        <v>36</v>
      </c>
      <c r="G32" s="9" t="s">
        <v>33</v>
      </c>
      <c r="H32" s="9" t="s">
        <v>34</v>
      </c>
      <c r="J32" s="6" t="s">
        <v>32</v>
      </c>
      <c r="K32" s="10" t="s">
        <v>25</v>
      </c>
      <c r="L32" s="10" t="s">
        <v>21</v>
      </c>
      <c r="M32" s="10" t="s">
        <v>22</v>
      </c>
      <c r="N32" s="10" t="s">
        <v>23</v>
      </c>
      <c r="O32" s="10" t="s">
        <v>24</v>
      </c>
      <c r="P32" s="10" t="s">
        <v>37</v>
      </c>
      <c r="Q32" s="12" t="s">
        <v>34</v>
      </c>
      <c r="R32" s="12"/>
      <c r="S32" s="6" t="s">
        <v>40</v>
      </c>
      <c r="T32" s="10" t="s">
        <v>20</v>
      </c>
      <c r="U32" s="10" t="s">
        <v>19</v>
      </c>
      <c r="V32" s="10" t="s">
        <v>18</v>
      </c>
      <c r="W32" s="10" t="s">
        <v>17</v>
      </c>
      <c r="X32" s="12" t="s">
        <v>34</v>
      </c>
      <c r="Z32" s="1"/>
      <c r="AA32" s="1"/>
      <c r="AB32" s="1"/>
      <c r="AC32" s="1"/>
      <c r="AD32" s="1"/>
    </row>
    <row r="33" spans="2:31" x14ac:dyDescent="0.2">
      <c r="B33" s="11">
        <v>0</v>
      </c>
      <c r="C33" s="5">
        <f>1-C24</f>
        <v>0</v>
      </c>
      <c r="D33" s="5">
        <f t="shared" ref="D33:H37" si="10">1-D24</f>
        <v>0</v>
      </c>
      <c r="E33" s="5">
        <f t="shared" si="10"/>
        <v>0</v>
      </c>
      <c r="F33" s="5">
        <f t="shared" si="10"/>
        <v>0</v>
      </c>
      <c r="G33" s="5">
        <f t="shared" si="10"/>
        <v>0</v>
      </c>
      <c r="H33" s="5">
        <f t="shared" si="10"/>
        <v>0</v>
      </c>
      <c r="J33" s="11">
        <v>0</v>
      </c>
      <c r="K33" s="5">
        <f>1-K24</f>
        <v>0</v>
      </c>
      <c r="L33" s="5">
        <f t="shared" ref="L33:Q37" si="11">1-L24</f>
        <v>0</v>
      </c>
      <c r="M33" s="5">
        <f t="shared" si="11"/>
        <v>0</v>
      </c>
      <c r="N33" s="5">
        <f t="shared" si="11"/>
        <v>0</v>
      </c>
      <c r="O33" s="5">
        <f t="shared" si="11"/>
        <v>0</v>
      </c>
      <c r="P33" s="5">
        <f t="shared" si="11"/>
        <v>0</v>
      </c>
      <c r="Q33" s="5">
        <f t="shared" si="11"/>
        <v>0</v>
      </c>
      <c r="R33" s="5"/>
      <c r="S33" s="11">
        <v>0</v>
      </c>
      <c r="T33" s="5">
        <f t="shared" ref="T33:X37" si="12">1-T24</f>
        <v>0</v>
      </c>
      <c r="U33" s="5">
        <f t="shared" si="12"/>
        <v>0</v>
      </c>
      <c r="V33" s="5">
        <f t="shared" si="12"/>
        <v>0</v>
      </c>
      <c r="W33" s="5">
        <f t="shared" si="12"/>
        <v>0</v>
      </c>
      <c r="X33" s="5">
        <f t="shared" si="12"/>
        <v>0</v>
      </c>
      <c r="Z33" s="6"/>
      <c r="AA33" s="6"/>
      <c r="AB33" s="6"/>
      <c r="AC33" s="1"/>
      <c r="AD33" s="1"/>
    </row>
    <row r="34" spans="2:31" x14ac:dyDescent="0.2">
      <c r="B34" s="11">
        <v>0.2</v>
      </c>
      <c r="C34" s="5">
        <f>1-C25</f>
        <v>5.1991681330987305E-3</v>
      </c>
      <c r="D34" s="5">
        <f t="shared" si="10"/>
        <v>0.14219264810388266</v>
      </c>
      <c r="E34" s="5">
        <f t="shared" si="10"/>
        <v>0.17757434099467606</v>
      </c>
      <c r="F34" s="5"/>
      <c r="G34" s="5">
        <f t="shared" si="10"/>
        <v>6.4087715234344866E-2</v>
      </c>
      <c r="H34" s="5">
        <f t="shared" si="10"/>
        <v>-1.735188369548224E-2</v>
      </c>
      <c r="J34" s="11">
        <v>0.2</v>
      </c>
      <c r="K34" s="5">
        <f>1-K25</f>
        <v>-6.6108007448789641E-2</v>
      </c>
      <c r="L34" s="5">
        <f t="shared" si="11"/>
        <v>7.2037510656436488E-2</v>
      </c>
      <c r="M34" s="5"/>
      <c r="N34" s="5">
        <f t="shared" si="11"/>
        <v>6.3853414769572514E-2</v>
      </c>
      <c r="O34" s="5">
        <f t="shared" si="11"/>
        <v>5.68441934991607E-2</v>
      </c>
      <c r="P34" s="5">
        <f t="shared" si="11"/>
        <v>6.4913144384274535E-2</v>
      </c>
      <c r="Q34" s="5">
        <f t="shared" si="11"/>
        <v>-1.735188369548224E-2</v>
      </c>
      <c r="R34" s="5"/>
      <c r="S34" s="11">
        <v>0.2</v>
      </c>
      <c r="T34" s="5">
        <f t="shared" si="12"/>
        <v>4.4471958238522236E-2</v>
      </c>
      <c r="U34" s="5">
        <f t="shared" si="12"/>
        <v>0.10803620784964063</v>
      </c>
      <c r="V34" s="5">
        <f t="shared" si="12"/>
        <v>-3.4644032565367411E-5</v>
      </c>
      <c r="W34" s="5">
        <f t="shared" si="12"/>
        <v>2.4848935276440387E-2</v>
      </c>
      <c r="X34" s="5">
        <f t="shared" si="12"/>
        <v>-1.735188369548224E-2</v>
      </c>
      <c r="Z34" s="5"/>
      <c r="AA34" s="5"/>
      <c r="AB34" s="5"/>
      <c r="AC34" s="3"/>
      <c r="AD34" s="3"/>
    </row>
    <row r="35" spans="2:31" x14ac:dyDescent="0.2">
      <c r="B35" s="11">
        <v>0.4</v>
      </c>
      <c r="C35" s="5">
        <f>1-C26</f>
        <v>0.73076307790753481</v>
      </c>
      <c r="D35" s="5">
        <f t="shared" si="10"/>
        <v>0.58769946378965043</v>
      </c>
      <c r="E35" s="5">
        <f t="shared" si="10"/>
        <v>0.73639787040644067</v>
      </c>
      <c r="F35" s="5">
        <f t="shared" si="10"/>
        <v>0.26957467375543742</v>
      </c>
      <c r="G35" s="5">
        <f t="shared" si="10"/>
        <v>0.89993050729673385</v>
      </c>
      <c r="H35" s="5">
        <f t="shared" si="10"/>
        <v>1.662237507164821E-2</v>
      </c>
      <c r="J35" s="11">
        <v>0.4</v>
      </c>
      <c r="K35" s="5">
        <f>1-K26</f>
        <v>0.72339206417418711</v>
      </c>
      <c r="L35" s="5">
        <f t="shared" si="11"/>
        <v>0.7609406081273089</v>
      </c>
      <c r="M35" s="5">
        <f t="shared" si="11"/>
        <v>0.11704280155642022</v>
      </c>
      <c r="N35" s="5">
        <f t="shared" si="11"/>
        <v>0.74656055277932021</v>
      </c>
      <c r="O35" s="5"/>
      <c r="P35" s="5">
        <f t="shared" si="11"/>
        <v>0.55496167100358673</v>
      </c>
      <c r="Q35" s="5">
        <f t="shared" si="11"/>
        <v>1.662237507164821E-2</v>
      </c>
      <c r="R35" s="5"/>
      <c r="S35" s="11">
        <v>0.4</v>
      </c>
      <c r="T35" s="5">
        <f t="shared" si="12"/>
        <v>5.1967608084593775E-2</v>
      </c>
      <c r="U35" s="5">
        <f t="shared" si="12"/>
        <v>0.71213377556661139</v>
      </c>
      <c r="V35" s="5">
        <f t="shared" si="12"/>
        <v>2.3973670535250347E-2</v>
      </c>
      <c r="W35" s="5">
        <f t="shared" si="12"/>
        <v>0.48298704236274925</v>
      </c>
      <c r="X35" s="5">
        <f t="shared" si="12"/>
        <v>1.662237507164821E-2</v>
      </c>
      <c r="Z35" s="5"/>
      <c r="AA35" s="5"/>
      <c r="AB35" s="5"/>
      <c r="AC35" s="3"/>
      <c r="AD35" s="3"/>
    </row>
    <row r="36" spans="2:31" x14ac:dyDescent="0.2">
      <c r="B36" s="11">
        <v>0.6</v>
      </c>
      <c r="C36" s="5"/>
      <c r="D36" s="5">
        <f t="shared" si="10"/>
        <v>0.91278506363460177</v>
      </c>
      <c r="E36" s="5"/>
      <c r="F36" s="5">
        <f t="shared" si="10"/>
        <v>0.94852585790236832</v>
      </c>
      <c r="G36" s="5">
        <f t="shared" si="10"/>
        <v>0.98216353949501967</v>
      </c>
      <c r="H36" s="5">
        <f t="shared" si="10"/>
        <v>-7.6077327914125803E-3</v>
      </c>
      <c r="J36" s="11">
        <v>0.6</v>
      </c>
      <c r="K36" s="5"/>
      <c r="L36" s="5"/>
      <c r="M36" s="5">
        <f t="shared" si="11"/>
        <v>0.89046692607003886</v>
      </c>
      <c r="N36" s="5"/>
      <c r="O36" s="5">
        <f t="shared" si="11"/>
        <v>0.21307034945826342</v>
      </c>
      <c r="P36" s="5">
        <f t="shared" si="11"/>
        <v>0.91040157535691679</v>
      </c>
      <c r="Q36" s="5">
        <f t="shared" si="11"/>
        <v>-7.6077327914125803E-3</v>
      </c>
      <c r="R36" s="5"/>
      <c r="S36" s="11">
        <v>0.6</v>
      </c>
      <c r="T36" s="5">
        <f t="shared" si="12"/>
        <v>0.34794538883683579</v>
      </c>
      <c r="U36" s="5"/>
      <c r="V36" s="5">
        <f t="shared" si="12"/>
        <v>0.12236272302095963</v>
      </c>
      <c r="W36" s="5">
        <f t="shared" si="12"/>
        <v>0.93243286909878176</v>
      </c>
      <c r="X36" s="5">
        <f t="shared" si="12"/>
        <v>-7.6077327914125803E-3</v>
      </c>
      <c r="Z36" s="5"/>
      <c r="AA36" s="5"/>
      <c r="AB36" s="5"/>
      <c r="AC36" s="3"/>
      <c r="AD36" s="3"/>
    </row>
    <row r="37" spans="2:31" x14ac:dyDescent="0.2">
      <c r="B37" s="11">
        <v>0.8</v>
      </c>
      <c r="C37" s="5">
        <f>1-C28</f>
        <v>0.99160134378499443</v>
      </c>
      <c r="D37" s="5">
        <f t="shared" si="10"/>
        <v>0.94360100781704248</v>
      </c>
      <c r="E37" s="5">
        <f t="shared" si="10"/>
        <v>0.97844435787560058</v>
      </c>
      <c r="F37" s="5">
        <f t="shared" si="10"/>
        <v>0.97843160947317542</v>
      </c>
      <c r="G37" s="5">
        <f t="shared" si="10"/>
        <v>0.95027411010732765</v>
      </c>
      <c r="H37" s="5">
        <f t="shared" si="10"/>
        <v>-1.5840758688968837E-2</v>
      </c>
      <c r="J37" s="11">
        <v>0.8</v>
      </c>
      <c r="K37" s="5">
        <f>1-K28</f>
        <v>0.96042830540037238</v>
      </c>
      <c r="L37" s="5">
        <f t="shared" si="11"/>
        <v>0.96291560102301788</v>
      </c>
      <c r="M37" s="5">
        <f t="shared" si="11"/>
        <v>0.96540856031128408</v>
      </c>
      <c r="N37" s="5">
        <f t="shared" si="11"/>
        <v>0.98395952865691905</v>
      </c>
      <c r="O37" s="5">
        <f t="shared" si="11"/>
        <v>0.71768655577598039</v>
      </c>
      <c r="P37" s="5">
        <f t="shared" si="11"/>
        <v>0.85920247556086926</v>
      </c>
      <c r="Q37" s="5">
        <f t="shared" si="11"/>
        <v>-1.5840758688968837E-2</v>
      </c>
      <c r="R37" s="5"/>
      <c r="S37" s="18">
        <v>0.8</v>
      </c>
      <c r="T37" s="5">
        <f t="shared" si="12"/>
        <v>0.83305447731227411</v>
      </c>
      <c r="U37" s="5">
        <f t="shared" si="12"/>
        <v>0.93249032614704253</v>
      </c>
      <c r="V37" s="5">
        <f t="shared" si="12"/>
        <v>0.21399618915641783</v>
      </c>
      <c r="W37" s="5">
        <f t="shared" si="12"/>
        <v>0.92451610818496133</v>
      </c>
      <c r="X37" s="5">
        <f t="shared" si="12"/>
        <v>-1.5840758688968837E-2</v>
      </c>
      <c r="Z37" s="5"/>
      <c r="AA37" s="5"/>
      <c r="AB37" s="5"/>
      <c r="AC37" s="3"/>
      <c r="AD37" s="3"/>
    </row>
    <row r="38" spans="2:31" x14ac:dyDescent="0.2">
      <c r="Z38" s="3"/>
      <c r="AA38" s="5"/>
      <c r="AB38" s="5"/>
      <c r="AC38" s="3"/>
      <c r="AD38" s="3"/>
    </row>
    <row r="39" spans="2:31" x14ac:dyDescent="0.2">
      <c r="B39" s="1"/>
      <c r="Z39" s="11"/>
      <c r="AA39" s="5"/>
      <c r="AB39" s="5"/>
      <c r="AC39" s="5"/>
      <c r="AD39" s="5"/>
      <c r="AE39" s="5"/>
    </row>
    <row r="40" spans="2:31" x14ac:dyDescent="0.2">
      <c r="C40" s="5"/>
      <c r="Z40" s="11"/>
      <c r="AA40" s="5"/>
      <c r="AB40" s="5"/>
      <c r="AC40" s="5"/>
      <c r="AD40" s="5"/>
      <c r="AE40" s="5"/>
    </row>
    <row r="41" spans="2:31" x14ac:dyDescent="0.2">
      <c r="C41" s="5"/>
      <c r="Z41" s="11"/>
      <c r="AA41" s="5"/>
      <c r="AB41" s="5"/>
      <c r="AC41" s="5"/>
      <c r="AD41" s="5"/>
      <c r="AE41" s="5"/>
    </row>
    <row r="42" spans="2:31" x14ac:dyDescent="0.2">
      <c r="C42" s="5"/>
    </row>
    <row r="43" spans="2:31" x14ac:dyDescent="0.2">
      <c r="C43" s="5"/>
      <c r="X43" s="6"/>
      <c r="Y43" s="10"/>
      <c r="Z43" s="6"/>
      <c r="AA43" s="12"/>
      <c r="AB43" s="6"/>
      <c r="AC43" s="6"/>
    </row>
    <row r="44" spans="2:31" x14ac:dyDescent="0.2">
      <c r="C44" s="5"/>
      <c r="X44" s="11"/>
      <c r="Y44" s="5"/>
      <c r="Z44" s="8"/>
      <c r="AA44" s="8"/>
      <c r="AB44" s="8"/>
      <c r="AC44" s="8"/>
    </row>
    <row r="45" spans="2:31" x14ac:dyDescent="0.2">
      <c r="X45" s="11"/>
      <c r="Y45" s="5"/>
    </row>
    <row r="46" spans="2:31" x14ac:dyDescent="0.2">
      <c r="X46" s="11"/>
      <c r="Y46" s="5"/>
    </row>
    <row r="48" spans="2:31" x14ac:dyDescent="0.2">
      <c r="X48" s="6"/>
      <c r="Y48" s="10"/>
      <c r="AA48" s="12"/>
    </row>
    <row r="49" spans="21:27" x14ac:dyDescent="0.2">
      <c r="X49" s="11"/>
      <c r="Y49" s="5"/>
    </row>
    <row r="50" spans="21:27" x14ac:dyDescent="0.2">
      <c r="X50" s="11"/>
      <c r="Y50" s="5"/>
    </row>
    <row r="51" spans="21:27" x14ac:dyDescent="0.2">
      <c r="X51" s="11"/>
      <c r="Y51" s="5"/>
    </row>
    <row r="52" spans="21:27" x14ac:dyDescent="0.2">
      <c r="X52" s="9"/>
    </row>
    <row r="53" spans="21:27" x14ac:dyDescent="0.2">
      <c r="X53" s="6"/>
      <c r="Y53" s="10"/>
      <c r="AA53" s="12"/>
    </row>
    <row r="54" spans="21:27" x14ac:dyDescent="0.2">
      <c r="U54" s="8"/>
      <c r="V54" s="7"/>
      <c r="X54" s="11"/>
      <c r="Y54" s="5"/>
      <c r="AA54" s="8"/>
    </row>
    <row r="55" spans="21:27" x14ac:dyDescent="0.2">
      <c r="U55" s="8"/>
      <c r="V55" s="7"/>
      <c r="X55" s="11"/>
      <c r="Y55" s="5"/>
      <c r="AA55" s="8"/>
    </row>
    <row r="56" spans="21:27" x14ac:dyDescent="0.2">
      <c r="U56" s="8"/>
      <c r="V56" s="7"/>
      <c r="X56" s="11"/>
      <c r="Y56" s="5"/>
      <c r="AA56" s="8"/>
    </row>
    <row r="57" spans="21:27" x14ac:dyDescent="0.2">
      <c r="U57" s="8"/>
      <c r="V57" s="7"/>
      <c r="AA57" s="8"/>
    </row>
    <row r="58" spans="21:27" x14ac:dyDescent="0.2">
      <c r="X58" s="6"/>
      <c r="Y58" s="10"/>
      <c r="AA58" s="12"/>
    </row>
    <row r="59" spans="21:27" x14ac:dyDescent="0.2">
      <c r="V59" s="8"/>
      <c r="X59" s="11"/>
      <c r="Y59" s="5"/>
    </row>
    <row r="60" spans="21:27" x14ac:dyDescent="0.2">
      <c r="U60" s="8"/>
      <c r="W60" s="7"/>
      <c r="X60" s="11"/>
      <c r="Y60" s="5"/>
    </row>
    <row r="61" spans="21:27" x14ac:dyDescent="0.2">
      <c r="U61" s="8"/>
      <c r="X61" s="11"/>
      <c r="Y61" s="5"/>
    </row>
    <row r="62" spans="21:27" x14ac:dyDescent="0.2">
      <c r="U62" s="8"/>
    </row>
    <row r="63" spans="21:27" x14ac:dyDescent="0.2">
      <c r="U63" s="8"/>
      <c r="X63" s="8"/>
      <c r="Y63" s="10"/>
      <c r="Z63" s="3"/>
    </row>
    <row r="64" spans="21:27" x14ac:dyDescent="0.2">
      <c r="Y64" s="10"/>
      <c r="Z64" s="3"/>
    </row>
    <row r="65" spans="24:26" x14ac:dyDescent="0.2">
      <c r="X65" s="9"/>
      <c r="Y65" s="10"/>
      <c r="Z65" s="3"/>
    </row>
    <row r="66" spans="24:26" x14ac:dyDescent="0.2">
      <c r="Y66" s="10"/>
      <c r="Z66" s="3"/>
    </row>
  </sheetData>
  <mergeCells count="1">
    <mergeCell ref="Z3:AS3"/>
  </mergeCells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67"/>
  <sheetViews>
    <sheetView topLeftCell="A34" zoomScale="90" zoomScaleNormal="90" workbookViewId="0">
      <selection activeCell="E38" sqref="E38"/>
    </sheetView>
  </sheetViews>
  <sheetFormatPr defaultRowHeight="12.75" x14ac:dyDescent="0.2"/>
  <cols>
    <col min="1" max="25" width="10.7109375" style="2" customWidth="1"/>
    <col min="26" max="26" width="11.140625" style="2" customWidth="1"/>
    <col min="27" max="27" width="10.42578125" style="2" customWidth="1"/>
    <col min="28" max="28" width="10.7109375" style="2" customWidth="1"/>
    <col min="29" max="29" width="11.42578125" style="2" customWidth="1"/>
    <col min="30" max="16384" width="9.140625" style="2"/>
  </cols>
  <sheetData>
    <row r="2" spans="2:24" x14ac:dyDescent="0.2">
      <c r="C2" s="19" t="s">
        <v>49</v>
      </c>
      <c r="K2" s="19" t="s">
        <v>49</v>
      </c>
      <c r="T2" s="19" t="s">
        <v>49</v>
      </c>
    </row>
    <row r="3" spans="2:24" x14ac:dyDescent="0.2">
      <c r="B3" s="8" t="s">
        <v>46</v>
      </c>
      <c r="C3" s="9" t="s">
        <v>47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31</v>
      </c>
      <c r="J3" s="8" t="s">
        <v>43</v>
      </c>
      <c r="K3" s="9" t="s">
        <v>37</v>
      </c>
      <c r="L3" s="9" t="s">
        <v>24</v>
      </c>
      <c r="M3" s="9" t="s">
        <v>23</v>
      </c>
      <c r="N3" s="9" t="s">
        <v>22</v>
      </c>
      <c r="O3" s="9" t="s">
        <v>21</v>
      </c>
      <c r="P3" s="9" t="s">
        <v>25</v>
      </c>
      <c r="Q3" s="9" t="s">
        <v>31</v>
      </c>
      <c r="R3" s="9"/>
      <c r="S3" s="8" t="s">
        <v>43</v>
      </c>
      <c r="T3" s="10" t="s">
        <v>26</v>
      </c>
      <c r="U3" s="10" t="s">
        <v>29</v>
      </c>
      <c r="V3" s="9" t="s">
        <v>28</v>
      </c>
      <c r="W3" s="9" t="s">
        <v>30</v>
      </c>
      <c r="X3" s="9" t="s">
        <v>31</v>
      </c>
    </row>
    <row r="4" spans="2:24" x14ac:dyDescent="0.2">
      <c r="B4" s="8" t="s">
        <v>44</v>
      </c>
      <c r="C4" s="9" t="s">
        <v>31</v>
      </c>
      <c r="D4" s="9" t="s">
        <v>27</v>
      </c>
      <c r="E4" s="9" t="s">
        <v>35</v>
      </c>
      <c r="F4" s="9" t="s">
        <v>36</v>
      </c>
      <c r="G4" s="9" t="s">
        <v>33</v>
      </c>
      <c r="H4" s="9" t="s">
        <v>34</v>
      </c>
      <c r="J4" s="8" t="s">
        <v>44</v>
      </c>
      <c r="K4" s="9" t="s">
        <v>25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37</v>
      </c>
      <c r="Q4" s="8" t="s">
        <v>34</v>
      </c>
      <c r="R4" s="8"/>
      <c r="S4" s="8" t="s">
        <v>44</v>
      </c>
      <c r="T4" s="9" t="s">
        <v>20</v>
      </c>
      <c r="U4" s="9" t="s">
        <v>19</v>
      </c>
      <c r="V4" s="9" t="s">
        <v>18</v>
      </c>
      <c r="W4" s="9" t="s">
        <v>17</v>
      </c>
      <c r="X4" s="8" t="s">
        <v>34</v>
      </c>
    </row>
    <row r="5" spans="2:24" x14ac:dyDescent="0.2">
      <c r="B5" s="1" t="s">
        <v>32</v>
      </c>
      <c r="H5" s="1"/>
      <c r="I5" s="1"/>
      <c r="J5" s="1" t="s">
        <v>32</v>
      </c>
      <c r="Q5" s="1"/>
      <c r="R5" s="1"/>
      <c r="S5" s="1" t="s">
        <v>32</v>
      </c>
      <c r="T5" s="1"/>
      <c r="U5" s="1"/>
      <c r="V5" s="1"/>
      <c r="W5" s="1"/>
      <c r="X5" s="1"/>
    </row>
    <row r="6" spans="2:24" x14ac:dyDescent="0.2">
      <c r="B6" s="2">
        <v>0</v>
      </c>
      <c r="C6" s="2">
        <v>96626530</v>
      </c>
      <c r="D6" s="2">
        <v>76900752</v>
      </c>
      <c r="E6">
        <v>79355295</v>
      </c>
      <c r="F6" s="2">
        <v>98237555</v>
      </c>
      <c r="G6">
        <v>76531554</v>
      </c>
      <c r="H6">
        <v>45231165</v>
      </c>
      <c r="I6"/>
      <c r="J6" s="2">
        <v>0</v>
      </c>
      <c r="K6" s="2">
        <v>135299626</v>
      </c>
      <c r="L6">
        <v>85122227</v>
      </c>
      <c r="M6">
        <v>171934345</v>
      </c>
      <c r="N6">
        <v>88486051</v>
      </c>
      <c r="O6">
        <v>168269897</v>
      </c>
      <c r="P6">
        <v>82285035</v>
      </c>
      <c r="Q6">
        <v>45231165</v>
      </c>
      <c r="R6"/>
      <c r="S6" s="2">
        <v>0</v>
      </c>
      <c r="T6">
        <v>163973656</v>
      </c>
      <c r="U6">
        <v>176208995</v>
      </c>
      <c r="V6">
        <v>114020598</v>
      </c>
      <c r="W6">
        <v>173265885</v>
      </c>
      <c r="X6">
        <v>45231165</v>
      </c>
    </row>
    <row r="7" spans="2:24" x14ac:dyDescent="0.2">
      <c r="B7" s="2">
        <v>0.2</v>
      </c>
      <c r="C7" s="2">
        <v>96171075</v>
      </c>
      <c r="D7" s="2">
        <v>66738735</v>
      </c>
      <c r="E7">
        <v>66284730</v>
      </c>
      <c r="F7" s="2">
        <v>96521945</v>
      </c>
      <c r="G7">
        <v>72027144</v>
      </c>
      <c r="H7">
        <v>45965430</v>
      </c>
      <c r="I7"/>
      <c r="J7" s="2">
        <v>0.2</v>
      </c>
      <c r="K7" s="2">
        <v>143686004</v>
      </c>
      <c r="L7">
        <v>79483373</v>
      </c>
      <c r="M7">
        <v>163253550</v>
      </c>
      <c r="N7">
        <v>83245846</v>
      </c>
      <c r="O7">
        <v>159385027</v>
      </c>
      <c r="P7">
        <v>77386674</v>
      </c>
      <c r="Q7">
        <v>45965430</v>
      </c>
      <c r="R7"/>
      <c r="S7" s="2">
        <v>0.2</v>
      </c>
      <c r="T7">
        <v>157117345</v>
      </c>
      <c r="U7">
        <v>158400730</v>
      </c>
      <c r="V7">
        <v>114024321</v>
      </c>
      <c r="W7">
        <v>169217100</v>
      </c>
      <c r="X7">
        <v>45965430</v>
      </c>
    </row>
    <row r="8" spans="2:24" x14ac:dyDescent="0.2">
      <c r="B8" s="2">
        <v>0.4</v>
      </c>
      <c r="C8" s="2">
        <v>32610578</v>
      </c>
      <c r="D8" s="2">
        <v>34899903</v>
      </c>
      <c r="E8">
        <v>25151877</v>
      </c>
      <c r="F8" s="2">
        <v>74165065</v>
      </c>
      <c r="G8">
        <v>13279869</v>
      </c>
      <c r="H8">
        <v>44527770</v>
      </c>
      <c r="I8"/>
      <c r="J8" s="2">
        <v>0.4</v>
      </c>
      <c r="K8" s="2">
        <v>43531026</v>
      </c>
      <c r="L8">
        <v>25558356</v>
      </c>
      <c r="M8">
        <v>153269705</v>
      </c>
      <c r="N8">
        <v>27218688</v>
      </c>
      <c r="O8">
        <v>169832203</v>
      </c>
      <c r="P8">
        <v>40407498</v>
      </c>
      <c r="Q8">
        <v>44527770</v>
      </c>
      <c r="R8"/>
      <c r="S8" s="2">
        <v>0.4</v>
      </c>
      <c r="T8">
        <v>155961729</v>
      </c>
      <c r="U8">
        <v>58823655</v>
      </c>
      <c r="V8">
        <v>111444282</v>
      </c>
      <c r="W8">
        <v>94569930</v>
      </c>
      <c r="X8">
        <v>44527770</v>
      </c>
    </row>
    <row r="9" spans="2:24" x14ac:dyDescent="0.2">
      <c r="B9" s="2">
        <v>0.6</v>
      </c>
      <c r="C9" s="2">
        <v>10454444</v>
      </c>
      <c r="D9" s="2">
        <v>11667159</v>
      </c>
      <c r="E9">
        <v>8779023</v>
      </c>
      <c r="F9" s="2">
        <v>13536055</v>
      </c>
      <c r="G9">
        <v>7500114</v>
      </c>
      <c r="H9">
        <v>45553095</v>
      </c>
      <c r="I9"/>
      <c r="J9" s="2">
        <v>0.6</v>
      </c>
      <c r="K9" s="2">
        <v>11461989</v>
      </c>
      <c r="L9">
        <v>11894979</v>
      </c>
      <c r="M9">
        <v>29932920</v>
      </c>
      <c r="N9">
        <v>17335712</v>
      </c>
      <c r="O9">
        <v>134966542</v>
      </c>
      <c r="P9">
        <v>13585920</v>
      </c>
      <c r="Q9">
        <v>45553095</v>
      </c>
      <c r="R9"/>
      <c r="S9" s="2">
        <v>0.6</v>
      </c>
      <c r="T9">
        <v>110330374</v>
      </c>
      <c r="U9">
        <v>23873440</v>
      </c>
      <c r="V9">
        <v>100870962</v>
      </c>
      <c r="W9">
        <v>21339045</v>
      </c>
      <c r="X9">
        <v>45553095</v>
      </c>
    </row>
    <row r="10" spans="2:24" x14ac:dyDescent="0.2">
      <c r="B10" s="2">
        <v>0.8</v>
      </c>
      <c r="C10" s="13">
        <v>9760751</v>
      </c>
      <c r="D10" s="2">
        <v>9464850</v>
      </c>
      <c r="E10">
        <v>7335765</v>
      </c>
      <c r="F10" s="2">
        <v>10865530</v>
      </c>
      <c r="G10">
        <v>9741465</v>
      </c>
      <c r="H10">
        <v>45901485</v>
      </c>
      <c r="I10"/>
      <c r="J10" s="2">
        <v>0.8</v>
      </c>
      <c r="K10" s="2">
        <v>13460909</v>
      </c>
      <c r="L10">
        <v>9748433</v>
      </c>
      <c r="M10">
        <v>17982090</v>
      </c>
      <c r="N10">
        <v>7736264</v>
      </c>
      <c r="O10">
        <v>56093941</v>
      </c>
      <c r="P10">
        <v>17449416</v>
      </c>
      <c r="Q10">
        <v>45901485</v>
      </c>
      <c r="R10"/>
      <c r="S10" s="2">
        <v>0.8</v>
      </c>
      <c r="T10">
        <v>35540351</v>
      </c>
      <c r="U10">
        <v>22500945</v>
      </c>
      <c r="V10">
        <v>91023627</v>
      </c>
      <c r="W10">
        <v>22628970</v>
      </c>
      <c r="X10">
        <v>45901485</v>
      </c>
    </row>
    <row r="11" spans="2:24" x14ac:dyDescent="0.2">
      <c r="B11" s="2" t="s">
        <v>16</v>
      </c>
      <c r="C11" s="2">
        <v>9025016</v>
      </c>
      <c r="D11" s="2">
        <v>5434209</v>
      </c>
      <c r="E11">
        <v>5749137</v>
      </c>
      <c r="F11" s="2">
        <v>8939515</v>
      </c>
      <c r="G11">
        <v>6246477</v>
      </c>
      <c r="H11">
        <v>2915010</v>
      </c>
      <c r="I11"/>
      <c r="J11" s="2" t="s">
        <v>16</v>
      </c>
      <c r="K11" s="2">
        <v>8440894</v>
      </c>
      <c r="L11">
        <v>6845591</v>
      </c>
      <c r="M11">
        <v>12465845</v>
      </c>
      <c r="N11">
        <v>6419884</v>
      </c>
      <c r="O11">
        <v>11967741</v>
      </c>
      <c r="P11">
        <v>6824802</v>
      </c>
      <c r="Q11">
        <v>2915010</v>
      </c>
      <c r="R11"/>
      <c r="S11" s="2" t="s">
        <v>16</v>
      </c>
      <c r="T11">
        <v>9802100</v>
      </c>
      <c r="U11">
        <v>11372915</v>
      </c>
      <c r="V11">
        <v>6556203</v>
      </c>
      <c r="W11">
        <v>10329930</v>
      </c>
      <c r="X11">
        <v>2915010</v>
      </c>
    </row>
    <row r="12" spans="2:24" x14ac:dyDescent="0.2">
      <c r="E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4" x14ac:dyDescent="0.2">
      <c r="C13" s="20" t="s">
        <v>41</v>
      </c>
      <c r="E13"/>
      <c r="G13"/>
      <c r="H13"/>
      <c r="I13"/>
      <c r="J13"/>
      <c r="K13" s="20" t="s">
        <v>41</v>
      </c>
      <c r="L13"/>
      <c r="M13"/>
      <c r="N13"/>
      <c r="O13"/>
      <c r="P13"/>
      <c r="Q13"/>
      <c r="R13"/>
      <c r="T13" s="20" t="s">
        <v>41</v>
      </c>
      <c r="U13"/>
      <c r="V13"/>
      <c r="W13"/>
      <c r="X13"/>
    </row>
    <row r="14" spans="2:24" x14ac:dyDescent="0.2">
      <c r="C14" s="9" t="s">
        <v>47</v>
      </c>
      <c r="D14" s="9" t="s">
        <v>17</v>
      </c>
      <c r="E14" s="9" t="s">
        <v>18</v>
      </c>
      <c r="F14" s="9" t="s">
        <v>19</v>
      </c>
      <c r="G14" s="9" t="s">
        <v>20</v>
      </c>
      <c r="H14" s="9" t="s">
        <v>31</v>
      </c>
      <c r="I14"/>
      <c r="K14" s="9" t="s">
        <v>37</v>
      </c>
      <c r="L14" s="9" t="s">
        <v>24</v>
      </c>
      <c r="M14" s="9" t="s">
        <v>23</v>
      </c>
      <c r="N14" s="9" t="s">
        <v>22</v>
      </c>
      <c r="O14" s="9" t="s">
        <v>21</v>
      </c>
      <c r="P14" s="9" t="s">
        <v>25</v>
      </c>
      <c r="Q14" s="9" t="s">
        <v>31</v>
      </c>
      <c r="R14" s="9"/>
      <c r="S14"/>
      <c r="T14" s="10" t="s">
        <v>26</v>
      </c>
      <c r="U14" s="10" t="s">
        <v>29</v>
      </c>
      <c r="V14" s="9" t="s">
        <v>28</v>
      </c>
      <c r="W14" s="9" t="s">
        <v>30</v>
      </c>
      <c r="X14" s="9" t="s">
        <v>31</v>
      </c>
    </row>
    <row r="15" spans="2:24" x14ac:dyDescent="0.2">
      <c r="B15" s="1" t="s">
        <v>32</v>
      </c>
      <c r="C15" s="9" t="s">
        <v>31</v>
      </c>
      <c r="D15" s="9" t="s">
        <v>27</v>
      </c>
      <c r="E15" s="9" t="s">
        <v>35</v>
      </c>
      <c r="F15" s="9" t="s">
        <v>36</v>
      </c>
      <c r="G15" s="9" t="s">
        <v>33</v>
      </c>
      <c r="H15" s="9" t="s">
        <v>34</v>
      </c>
      <c r="I15"/>
      <c r="J15" s="1" t="s">
        <v>32</v>
      </c>
      <c r="K15" s="9" t="s">
        <v>25</v>
      </c>
      <c r="L15" s="9" t="s">
        <v>21</v>
      </c>
      <c r="M15" s="9" t="s">
        <v>22</v>
      </c>
      <c r="N15" s="9" t="s">
        <v>23</v>
      </c>
      <c r="O15" s="9" t="s">
        <v>24</v>
      </c>
      <c r="P15" s="9" t="s">
        <v>37</v>
      </c>
      <c r="Q15" s="8" t="s">
        <v>34</v>
      </c>
      <c r="R15" s="8"/>
      <c r="S15" s="1" t="s">
        <v>32</v>
      </c>
      <c r="T15" s="9" t="s">
        <v>20</v>
      </c>
      <c r="U15" s="9" t="s">
        <v>19</v>
      </c>
      <c r="V15" s="9" t="s">
        <v>18</v>
      </c>
      <c r="W15" s="9" t="s">
        <v>17</v>
      </c>
      <c r="X15" s="8" t="s">
        <v>34</v>
      </c>
    </row>
    <row r="16" spans="2:24" x14ac:dyDescent="0.2">
      <c r="B16" s="2">
        <v>0</v>
      </c>
      <c r="C16" s="2">
        <f>C6-$C$11</f>
        <v>87601514</v>
      </c>
      <c r="D16" s="2">
        <f>D6-$D$11</f>
        <v>71466543</v>
      </c>
      <c r="E16" s="2">
        <f>E6-$E$11</f>
        <v>73606158</v>
      </c>
      <c r="F16" s="2">
        <f>F6-$F$11</f>
        <v>89298040</v>
      </c>
      <c r="G16" s="2">
        <f>G6-$G$11</f>
        <v>70285077</v>
      </c>
      <c r="H16">
        <f>H6-$X$11</f>
        <v>42316155</v>
      </c>
      <c r="I16"/>
      <c r="J16" s="2">
        <v>0</v>
      </c>
      <c r="K16">
        <f>K6-$K$11</f>
        <v>126858732</v>
      </c>
      <c r="L16">
        <f>L6-$L$11</f>
        <v>78276636</v>
      </c>
      <c r="M16">
        <f>M6-$M$11</f>
        <v>159468500</v>
      </c>
      <c r="N16">
        <f>N6-$N$11</f>
        <v>82066167</v>
      </c>
      <c r="O16">
        <f>O6-$O$11</f>
        <v>156302156</v>
      </c>
      <c r="P16">
        <f>P6-$P$11</f>
        <v>75460233</v>
      </c>
      <c r="Q16">
        <f>Q6-$X$11</f>
        <v>42316155</v>
      </c>
      <c r="R16"/>
      <c r="S16" s="2">
        <v>0</v>
      </c>
      <c r="T16">
        <f>T6-$T$11</f>
        <v>154171556</v>
      </c>
      <c r="U16">
        <f>U6-$U$11</f>
        <v>164836080</v>
      </c>
      <c r="V16">
        <f>V6-$V$11</f>
        <v>107464395</v>
      </c>
      <c r="W16">
        <f>W6-$W$11</f>
        <v>162935955</v>
      </c>
      <c r="X16">
        <f>X6-$X$11</f>
        <v>42316155</v>
      </c>
    </row>
    <row r="17" spans="2:29" x14ac:dyDescent="0.2">
      <c r="B17" s="2">
        <v>0.2</v>
      </c>
      <c r="C17" s="2">
        <f>C7-$C$11</f>
        <v>87146059</v>
      </c>
      <c r="D17" s="2">
        <f>D7-$D$11</f>
        <v>61304526</v>
      </c>
      <c r="E17" s="2">
        <f>E7-$E$11</f>
        <v>60535593</v>
      </c>
      <c r="F17" s="2">
        <f>F7-$F$11</f>
        <v>87582430</v>
      </c>
      <c r="G17" s="2">
        <f>G7-$G$11</f>
        <v>65780667</v>
      </c>
      <c r="H17">
        <f>H7-$X$11</f>
        <v>43050420</v>
      </c>
      <c r="I17"/>
      <c r="J17" s="2">
        <v>0.2</v>
      </c>
      <c r="K17">
        <f>K7-$K$11</f>
        <v>135245110</v>
      </c>
      <c r="L17">
        <f>L7-$L$11</f>
        <v>72637782</v>
      </c>
      <c r="M17">
        <f>M7-$M$11</f>
        <v>150787705</v>
      </c>
      <c r="N17">
        <f>N7-$N$11</f>
        <v>76825962</v>
      </c>
      <c r="O17">
        <f>O7-$O$11</f>
        <v>147417286</v>
      </c>
      <c r="P17">
        <f>P7-$P$11</f>
        <v>70561872</v>
      </c>
      <c r="Q17">
        <f>Q7-$X$11</f>
        <v>43050420</v>
      </c>
      <c r="R17"/>
      <c r="S17" s="2">
        <v>0.2</v>
      </c>
      <c r="T17">
        <f>T7-$T$11</f>
        <v>147315245</v>
      </c>
      <c r="U17">
        <f>U7-$U$11</f>
        <v>147027815</v>
      </c>
      <c r="V17">
        <f>V7-$V$11</f>
        <v>107468118</v>
      </c>
      <c r="W17">
        <f>W7-$W$11</f>
        <v>158887170</v>
      </c>
      <c r="X17">
        <f>X7-$X$11</f>
        <v>43050420</v>
      </c>
    </row>
    <row r="18" spans="2:29" x14ac:dyDescent="0.2">
      <c r="B18" s="2">
        <v>0.4</v>
      </c>
      <c r="C18" s="2">
        <f>C8-$C$11</f>
        <v>23585562</v>
      </c>
      <c r="D18" s="2">
        <f>D8-$D$11</f>
        <v>29465694</v>
      </c>
      <c r="E18" s="2">
        <f>E8-$E$11</f>
        <v>19402740</v>
      </c>
      <c r="F18" s="2">
        <f>F8-$F$11</f>
        <v>65225550</v>
      </c>
      <c r="G18" s="2">
        <f>G8-$G$11</f>
        <v>7033392</v>
      </c>
      <c r="H18">
        <f>H8-$X$11</f>
        <v>41612760</v>
      </c>
      <c r="I18"/>
      <c r="J18" s="2">
        <v>0.4</v>
      </c>
      <c r="K18">
        <f>K8-$K$11</f>
        <v>35090132</v>
      </c>
      <c r="L18">
        <f>L8-$L$11</f>
        <v>18712765</v>
      </c>
      <c r="M18">
        <f>M8-$M$11</f>
        <v>140803860</v>
      </c>
      <c r="N18">
        <f>N8-$N$11</f>
        <v>20798804</v>
      </c>
      <c r="O18">
        <f>O8-$O$11</f>
        <v>157864462</v>
      </c>
      <c r="P18">
        <f>P8-$P$11</f>
        <v>33582696</v>
      </c>
      <c r="Q18">
        <f>Q8-$X$11</f>
        <v>41612760</v>
      </c>
      <c r="R18"/>
      <c r="S18" s="2">
        <v>0.4</v>
      </c>
      <c r="T18">
        <f>T8-$T$11</f>
        <v>146159629</v>
      </c>
      <c r="U18">
        <f>U8-$U$11</f>
        <v>47450740</v>
      </c>
      <c r="V18">
        <f>V8-$V$11</f>
        <v>104888079</v>
      </c>
      <c r="W18">
        <f>W8-$W$11</f>
        <v>84240000</v>
      </c>
      <c r="X18">
        <f>X8-$X$11</f>
        <v>41612760</v>
      </c>
    </row>
    <row r="19" spans="2:29" x14ac:dyDescent="0.2">
      <c r="B19" s="2">
        <v>0.6</v>
      </c>
      <c r="C19" s="2">
        <f>C9-$C$11</f>
        <v>1429428</v>
      </c>
      <c r="D19" s="2">
        <f>D9-$D$11</f>
        <v>6232950</v>
      </c>
      <c r="E19" s="2">
        <f>E9-$E$11</f>
        <v>3029886</v>
      </c>
      <c r="F19" s="2">
        <f>F9-$F$11</f>
        <v>4596540</v>
      </c>
      <c r="G19" s="2">
        <f>G9-$G$11</f>
        <v>1253637</v>
      </c>
      <c r="H19">
        <f>H9-$X$11</f>
        <v>42638085</v>
      </c>
      <c r="I19"/>
      <c r="J19" s="2">
        <v>0.6</v>
      </c>
      <c r="K19">
        <f>K9-$K$11</f>
        <v>3021095</v>
      </c>
      <c r="L19">
        <f>L9-$L$11</f>
        <v>5049388</v>
      </c>
      <c r="M19">
        <f>M9-$M$11</f>
        <v>17467075</v>
      </c>
      <c r="N19">
        <f>N9-$N$11</f>
        <v>10915828</v>
      </c>
      <c r="O19">
        <f>O9-$O$11</f>
        <v>122998801</v>
      </c>
      <c r="P19">
        <f>P9-$P$11</f>
        <v>6761118</v>
      </c>
      <c r="Q19">
        <f>Q9-$X$11</f>
        <v>42638085</v>
      </c>
      <c r="R19"/>
      <c r="S19" s="2">
        <v>0.6</v>
      </c>
      <c r="T19">
        <f>T9-$T$11</f>
        <v>100528274</v>
      </c>
      <c r="U19">
        <f>U9-$U$11</f>
        <v>12500525</v>
      </c>
      <c r="V19">
        <f>V9-$V$11</f>
        <v>94314759</v>
      </c>
      <c r="W19">
        <f>W9-$W$11</f>
        <v>11009115</v>
      </c>
      <c r="X19">
        <f>X9-$X$11</f>
        <v>42638085</v>
      </c>
    </row>
    <row r="20" spans="2:29" x14ac:dyDescent="0.2">
      <c r="B20" s="2">
        <v>0.8</v>
      </c>
      <c r="C20" s="8">
        <f>C10-$C$11</f>
        <v>735735</v>
      </c>
      <c r="D20" s="2">
        <f>D10-$D$11</f>
        <v>4030641</v>
      </c>
      <c r="E20" s="2">
        <f>E10-$E$11</f>
        <v>1586628</v>
      </c>
      <c r="F20" s="2">
        <f>F10-$F$11</f>
        <v>1926015</v>
      </c>
      <c r="G20" s="2">
        <f>G10-$G$11</f>
        <v>3494988</v>
      </c>
      <c r="H20">
        <f>H10-$X$11</f>
        <v>42986475</v>
      </c>
      <c r="I20"/>
      <c r="J20" s="2">
        <v>0.8</v>
      </c>
      <c r="K20">
        <f>K10-$K$11</f>
        <v>5020015</v>
      </c>
      <c r="L20">
        <f>L10-$L$11</f>
        <v>2902842</v>
      </c>
      <c r="M20">
        <f>M10-$M$11</f>
        <v>5516245</v>
      </c>
      <c r="N20" s="14">
        <f>N10-$N$11</f>
        <v>1316380</v>
      </c>
      <c r="O20">
        <f>O10-$O$11</f>
        <v>44126200</v>
      </c>
      <c r="P20" s="17">
        <f>P10-$P$11</f>
        <v>10624614</v>
      </c>
      <c r="Q20">
        <f>Q10-$X$11</f>
        <v>42986475</v>
      </c>
      <c r="R20"/>
      <c r="S20" s="2">
        <v>0.8</v>
      </c>
      <c r="T20">
        <f>T10-$T$11</f>
        <v>25738251</v>
      </c>
      <c r="U20">
        <f>U10-$U$11</f>
        <v>11128030</v>
      </c>
      <c r="V20">
        <f>V10-$V$11</f>
        <v>84467424</v>
      </c>
      <c r="W20">
        <f>W10-$W$11</f>
        <v>12299040</v>
      </c>
      <c r="X20">
        <f>X10-$X$11</f>
        <v>42986475</v>
      </c>
    </row>
    <row r="21" spans="2:29" x14ac:dyDescent="0.2">
      <c r="E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2:29" x14ac:dyDescent="0.2">
      <c r="C22" s="20" t="s">
        <v>48</v>
      </c>
      <c r="E22"/>
      <c r="G22"/>
      <c r="H22"/>
      <c r="I22"/>
      <c r="J22"/>
      <c r="K22" s="20" t="s">
        <v>48</v>
      </c>
      <c r="L22"/>
      <c r="M22"/>
      <c r="N22"/>
      <c r="O22"/>
      <c r="P22"/>
      <c r="Q22"/>
      <c r="R22"/>
      <c r="S22"/>
      <c r="T22" s="20" t="s">
        <v>48</v>
      </c>
      <c r="U22"/>
      <c r="V22"/>
      <c r="W22"/>
      <c r="X22"/>
    </row>
    <row r="23" spans="2:29" x14ac:dyDescent="0.2">
      <c r="C23" s="9" t="s">
        <v>47</v>
      </c>
      <c r="D23" s="9" t="s">
        <v>17</v>
      </c>
      <c r="E23" s="9" t="s">
        <v>18</v>
      </c>
      <c r="F23" s="9" t="s">
        <v>19</v>
      </c>
      <c r="G23" s="9" t="s">
        <v>20</v>
      </c>
      <c r="H23" s="9" t="s">
        <v>31</v>
      </c>
      <c r="I23" s="1"/>
      <c r="J23" s="1"/>
      <c r="K23" s="9" t="s">
        <v>37</v>
      </c>
      <c r="L23" s="9" t="s">
        <v>24</v>
      </c>
      <c r="M23" s="9" t="s">
        <v>23</v>
      </c>
      <c r="N23" s="9" t="s">
        <v>22</v>
      </c>
      <c r="O23" s="9" t="s">
        <v>21</v>
      </c>
      <c r="P23" s="9" t="s">
        <v>25</v>
      </c>
      <c r="Q23" s="9" t="s">
        <v>31</v>
      </c>
      <c r="R23" s="9"/>
      <c r="S23" s="1"/>
      <c r="T23" s="10" t="s">
        <v>26</v>
      </c>
      <c r="U23" s="10" t="s">
        <v>29</v>
      </c>
      <c r="V23" s="9" t="s">
        <v>28</v>
      </c>
      <c r="W23" s="9" t="s">
        <v>30</v>
      </c>
      <c r="X23" s="9" t="s">
        <v>31</v>
      </c>
    </row>
    <row r="24" spans="2:29" x14ac:dyDescent="0.2">
      <c r="B24" s="1" t="s">
        <v>32</v>
      </c>
      <c r="C24" s="9" t="s">
        <v>31</v>
      </c>
      <c r="D24" s="9" t="s">
        <v>27</v>
      </c>
      <c r="E24" s="9" t="s">
        <v>35</v>
      </c>
      <c r="F24" s="9" t="s">
        <v>36</v>
      </c>
      <c r="G24" s="9" t="s">
        <v>33</v>
      </c>
      <c r="H24" s="9" t="s">
        <v>34</v>
      </c>
      <c r="I24" s="1"/>
      <c r="J24" s="1" t="s">
        <v>32</v>
      </c>
      <c r="K24" s="9" t="s">
        <v>25</v>
      </c>
      <c r="L24" s="9" t="s">
        <v>21</v>
      </c>
      <c r="M24" s="9" t="s">
        <v>22</v>
      </c>
      <c r="N24" s="9" t="s">
        <v>23</v>
      </c>
      <c r="O24" s="9" t="s">
        <v>24</v>
      </c>
      <c r="P24" s="9" t="s">
        <v>37</v>
      </c>
      <c r="Q24" s="8" t="s">
        <v>34</v>
      </c>
      <c r="R24" s="8"/>
      <c r="S24" s="1" t="s">
        <v>32</v>
      </c>
      <c r="T24" s="2" t="s">
        <v>20</v>
      </c>
      <c r="U24" s="2" t="s">
        <v>19</v>
      </c>
      <c r="V24" s="8" t="s">
        <v>18</v>
      </c>
      <c r="W24" s="8" t="s">
        <v>17</v>
      </c>
      <c r="X24" s="8" t="s">
        <v>34</v>
      </c>
    </row>
    <row r="25" spans="2:29" x14ac:dyDescent="0.2">
      <c r="B25" s="2">
        <v>0</v>
      </c>
      <c r="C25" s="3">
        <f t="shared" ref="C25:H25" si="0">C16/C16</f>
        <v>1</v>
      </c>
      <c r="D25" s="3">
        <f t="shared" si="0"/>
        <v>1</v>
      </c>
      <c r="E25" s="3">
        <f t="shared" si="0"/>
        <v>1</v>
      </c>
      <c r="F25" s="3">
        <f t="shared" si="0"/>
        <v>1</v>
      </c>
      <c r="G25" s="3">
        <f t="shared" si="0"/>
        <v>1</v>
      </c>
      <c r="H25" s="3">
        <f t="shared" si="0"/>
        <v>1</v>
      </c>
      <c r="I25" s="3"/>
      <c r="J25" s="2">
        <v>0</v>
      </c>
      <c r="K25" s="3">
        <f t="shared" ref="K25:P25" si="1">K16/K16</f>
        <v>1</v>
      </c>
      <c r="L25" s="3">
        <f t="shared" si="1"/>
        <v>1</v>
      </c>
      <c r="M25" s="3">
        <f t="shared" si="1"/>
        <v>1</v>
      </c>
      <c r="N25" s="3">
        <f t="shared" si="1"/>
        <v>1</v>
      </c>
      <c r="O25" s="3">
        <f t="shared" si="1"/>
        <v>1</v>
      </c>
      <c r="P25" s="3">
        <f t="shared" si="1"/>
        <v>1</v>
      </c>
      <c r="Q25" s="3">
        <f>Q16/Q16</f>
        <v>1</v>
      </c>
      <c r="R25" s="3"/>
      <c r="S25" s="2">
        <v>0</v>
      </c>
      <c r="T25" s="3">
        <f>T16/T16</f>
        <v>1</v>
      </c>
      <c r="U25" s="3">
        <f>U16/U16</f>
        <v>1</v>
      </c>
      <c r="V25" s="3">
        <f>V16/V16</f>
        <v>1</v>
      </c>
      <c r="W25" s="3">
        <f>W16/W16</f>
        <v>1</v>
      </c>
      <c r="X25" s="3">
        <f>X16/X16</f>
        <v>1</v>
      </c>
    </row>
    <row r="26" spans="2:29" x14ac:dyDescent="0.2">
      <c r="B26" s="2">
        <v>0.2</v>
      </c>
      <c r="C26" s="3">
        <f t="shared" ref="C26:H26" si="2">C17/C16</f>
        <v>0.99480083186690127</v>
      </c>
      <c r="D26" s="3">
        <f t="shared" si="2"/>
        <v>0.85780735189611734</v>
      </c>
      <c r="E26" s="3">
        <f t="shared" si="2"/>
        <v>0.82242565900532394</v>
      </c>
      <c r="F26" s="3">
        <f t="shared" si="2"/>
        <v>0.9807878202029966</v>
      </c>
      <c r="G26" s="3">
        <f t="shared" si="2"/>
        <v>0.93591228476565513</v>
      </c>
      <c r="H26" s="3">
        <f t="shared" si="2"/>
        <v>1.0173518836954822</v>
      </c>
      <c r="I26" s="3"/>
      <c r="J26" s="2">
        <v>0.2</v>
      </c>
      <c r="K26" s="3">
        <f t="shared" ref="K26:P26" si="3">K17/K16</f>
        <v>1.0661080074487896</v>
      </c>
      <c r="L26" s="3">
        <f t="shared" si="3"/>
        <v>0.92796248934356351</v>
      </c>
      <c r="M26" s="3">
        <f t="shared" si="3"/>
        <v>0.94556420233463034</v>
      </c>
      <c r="N26" s="3">
        <f t="shared" si="3"/>
        <v>0.93614658523042749</v>
      </c>
      <c r="O26" s="3">
        <f t="shared" si="3"/>
        <v>0.9431558065008393</v>
      </c>
      <c r="P26" s="3">
        <f t="shared" si="3"/>
        <v>0.93508685561572547</v>
      </c>
      <c r="Q26" s="3">
        <f>Q17/Q16</f>
        <v>1.0173518836954822</v>
      </c>
      <c r="R26" s="3"/>
      <c r="S26" s="2">
        <v>0.2</v>
      </c>
      <c r="T26" s="3">
        <f>T17/T16</f>
        <v>0.95552804176147776</v>
      </c>
      <c r="U26" s="3">
        <f>U17/U16</f>
        <v>0.89196379215035937</v>
      </c>
      <c r="V26" s="3">
        <f>V17/V16</f>
        <v>1.0000346440325654</v>
      </c>
      <c r="W26" s="3">
        <f>W17/W16</f>
        <v>0.97515106472355961</v>
      </c>
      <c r="X26" s="3">
        <f>X17/X16</f>
        <v>1.0173518836954822</v>
      </c>
    </row>
    <row r="27" spans="2:29" x14ac:dyDescent="0.2">
      <c r="B27" s="2">
        <v>0.4</v>
      </c>
      <c r="C27" s="3">
        <f t="shared" ref="C27:H27" si="4">C18/C16</f>
        <v>0.26923692209246519</v>
      </c>
      <c r="D27" s="3">
        <f t="shared" si="4"/>
        <v>0.41230053621034951</v>
      </c>
      <c r="E27" s="3">
        <f t="shared" si="4"/>
        <v>0.26360212959355928</v>
      </c>
      <c r="F27" s="3">
        <f t="shared" si="4"/>
        <v>0.73042532624456258</v>
      </c>
      <c r="G27" s="3">
        <f t="shared" si="4"/>
        <v>0.10006949270326616</v>
      </c>
      <c r="H27" s="3">
        <f t="shared" si="4"/>
        <v>0.98337762492835179</v>
      </c>
      <c r="I27" s="3"/>
      <c r="J27" s="2">
        <v>0.4</v>
      </c>
      <c r="K27" s="3">
        <f t="shared" ref="K27:P27" si="5">K18/K16</f>
        <v>0.27660793582581295</v>
      </c>
      <c r="L27" s="3">
        <f t="shared" si="5"/>
        <v>0.2390593918726911</v>
      </c>
      <c r="M27" s="3">
        <f t="shared" si="5"/>
        <v>0.88295719844357978</v>
      </c>
      <c r="N27" s="3">
        <f t="shared" si="5"/>
        <v>0.25343944722067985</v>
      </c>
      <c r="O27" s="3">
        <f t="shared" si="5"/>
        <v>1.0099954219441478</v>
      </c>
      <c r="P27" s="3">
        <f t="shared" si="5"/>
        <v>0.44503832899641327</v>
      </c>
      <c r="Q27" s="3">
        <f>Q18/Q16</f>
        <v>0.98337762492835179</v>
      </c>
      <c r="R27" s="3"/>
      <c r="S27" s="2">
        <v>0.4</v>
      </c>
      <c r="T27" s="3">
        <f>T18/T16</f>
        <v>0.94803239191540623</v>
      </c>
      <c r="U27" s="3">
        <f>U18/U16</f>
        <v>0.28786622443338861</v>
      </c>
      <c r="V27" s="3">
        <f>V18/V16</f>
        <v>0.97602632946474965</v>
      </c>
      <c r="W27" s="3">
        <f>W18/W16</f>
        <v>0.51701295763725075</v>
      </c>
      <c r="X27" s="3">
        <f>X18/X16</f>
        <v>0.98337762492835179</v>
      </c>
    </row>
    <row r="28" spans="2:29" x14ac:dyDescent="0.2">
      <c r="B28" s="2">
        <v>0.6</v>
      </c>
      <c r="C28" s="3">
        <f t="shared" ref="C28:H28" si="6">C19/C16</f>
        <v>1.6317389217725162E-2</v>
      </c>
      <c r="D28" s="3">
        <f t="shared" si="6"/>
        <v>8.7214936365398288E-2</v>
      </c>
      <c r="E28" s="3">
        <f t="shared" si="6"/>
        <v>4.116348526165433E-2</v>
      </c>
      <c r="F28" s="3">
        <f t="shared" si="6"/>
        <v>5.1474142097631709E-2</v>
      </c>
      <c r="G28" s="3">
        <f t="shared" si="6"/>
        <v>1.7836460504980309E-2</v>
      </c>
      <c r="H28" s="3">
        <f t="shared" si="6"/>
        <v>1.0076077327914126</v>
      </c>
      <c r="I28" s="3"/>
      <c r="J28" s="2">
        <v>0.6</v>
      </c>
      <c r="K28" s="3">
        <f t="shared" ref="K28:P28" si="7">K19/K16</f>
        <v>2.3814639736427445E-2</v>
      </c>
      <c r="L28" s="3">
        <f t="shared" si="7"/>
        <v>6.4506962205171922E-2</v>
      </c>
      <c r="M28" s="3">
        <f t="shared" si="7"/>
        <v>0.10953307392996109</v>
      </c>
      <c r="N28" s="3">
        <f t="shared" si="7"/>
        <v>0.13301252390647172</v>
      </c>
      <c r="O28" s="3">
        <f t="shared" si="7"/>
        <v>0.78692965054173658</v>
      </c>
      <c r="P28" s="3">
        <f t="shared" si="7"/>
        <v>8.9598424643083194E-2</v>
      </c>
      <c r="Q28" s="3">
        <f>Q19/Q16</f>
        <v>1.0076077327914126</v>
      </c>
      <c r="R28" s="3"/>
      <c r="S28" s="2">
        <v>0.6</v>
      </c>
      <c r="T28" s="3">
        <f>T19/T16</f>
        <v>0.65205461116316421</v>
      </c>
      <c r="U28" s="3">
        <f>U19/U16</f>
        <v>7.5836097291321167E-2</v>
      </c>
      <c r="V28" s="3">
        <f>V19/V16</f>
        <v>0.87763727697904037</v>
      </c>
      <c r="W28" s="3">
        <f>W19/W16</f>
        <v>6.7567130901218214E-2</v>
      </c>
      <c r="X28" s="3">
        <f>X19/X16</f>
        <v>1.0076077327914126</v>
      </c>
    </row>
    <row r="29" spans="2:29" x14ac:dyDescent="0.2">
      <c r="B29" s="2">
        <v>0.8</v>
      </c>
      <c r="C29" s="3">
        <f t="shared" ref="C29:H29" si="8">C20/C16</f>
        <v>8.3986562150055993E-3</v>
      </c>
      <c r="D29" s="3">
        <f t="shared" si="8"/>
        <v>5.6398992182957554E-2</v>
      </c>
      <c r="E29" s="3">
        <f t="shared" si="8"/>
        <v>2.1555642124399428E-2</v>
      </c>
      <c r="F29" s="3">
        <f t="shared" si="8"/>
        <v>2.1568390526824553E-2</v>
      </c>
      <c r="G29" s="3">
        <f t="shared" si="8"/>
        <v>4.9725889892672383E-2</v>
      </c>
      <c r="H29" s="3">
        <f t="shared" si="8"/>
        <v>1.0158407586889688</v>
      </c>
      <c r="I29" s="3"/>
      <c r="J29" s="2">
        <v>0.8</v>
      </c>
      <c r="K29" s="3">
        <f t="shared" ref="K29:P29" si="9">K20/K16</f>
        <v>3.957169459962756E-2</v>
      </c>
      <c r="L29" s="3">
        <f t="shared" si="9"/>
        <v>3.7084398976982097E-2</v>
      </c>
      <c r="M29" s="3">
        <f t="shared" si="9"/>
        <v>3.4591439688715954E-2</v>
      </c>
      <c r="N29" s="3">
        <f t="shared" si="9"/>
        <v>1.6040471343081005E-2</v>
      </c>
      <c r="O29" s="3">
        <f t="shared" si="9"/>
        <v>0.28231344422401955</v>
      </c>
      <c r="P29" s="3">
        <f t="shared" si="9"/>
        <v>0.14079752443913074</v>
      </c>
      <c r="Q29" s="3">
        <f>Q20/Q16</f>
        <v>1.0158407586889688</v>
      </c>
      <c r="R29" s="3"/>
      <c r="S29" s="2">
        <v>0.8</v>
      </c>
      <c r="T29" s="3">
        <f>T20/T16</f>
        <v>0.16694552268772586</v>
      </c>
      <c r="U29" s="3">
        <f>U20/U16</f>
        <v>6.7509673852957433E-2</v>
      </c>
      <c r="V29" s="3">
        <f>V20/V16</f>
        <v>0.78600381084358217</v>
      </c>
      <c r="W29" s="3">
        <f>W20/W16</f>
        <v>7.5483891815038617E-2</v>
      </c>
      <c r="X29" s="3">
        <f>X20/X16</f>
        <v>1.0158407586889688</v>
      </c>
    </row>
    <row r="30" spans="2:2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5"/>
      <c r="R30" s="5"/>
      <c r="S30" s="3"/>
      <c r="T30" s="3"/>
      <c r="U30" s="5"/>
      <c r="V30" s="5"/>
      <c r="W30" s="5"/>
      <c r="X30" s="5"/>
      <c r="Y30" s="5"/>
      <c r="Z30" s="5"/>
      <c r="AA30" s="5"/>
      <c r="AB30" s="3"/>
      <c r="AC30" s="3"/>
    </row>
    <row r="31" spans="2:29" x14ac:dyDescent="0.2">
      <c r="C31" s="21" t="s">
        <v>50</v>
      </c>
      <c r="L31" s="21" t="s">
        <v>50</v>
      </c>
      <c r="Q31" s="11"/>
      <c r="R31" s="11"/>
      <c r="S31" s="5"/>
      <c r="T31" s="11"/>
      <c r="U31" s="21" t="s">
        <v>50</v>
      </c>
      <c r="V31" s="11"/>
      <c r="W31" s="11"/>
      <c r="X31" s="11"/>
      <c r="Y31" s="11"/>
    </row>
    <row r="32" spans="2:29" x14ac:dyDescent="0.2">
      <c r="C32" s="9" t="s">
        <v>45</v>
      </c>
      <c r="D32" s="9" t="s">
        <v>17</v>
      </c>
      <c r="E32" s="9" t="s">
        <v>18</v>
      </c>
      <c r="F32" s="9" t="s">
        <v>19</v>
      </c>
      <c r="G32" s="9" t="s">
        <v>20</v>
      </c>
      <c r="H32" s="9" t="s">
        <v>31</v>
      </c>
      <c r="K32" s="9" t="s">
        <v>37</v>
      </c>
      <c r="L32" s="9" t="s">
        <v>24</v>
      </c>
      <c r="M32" s="9" t="s">
        <v>23</v>
      </c>
      <c r="N32" s="9" t="s">
        <v>22</v>
      </c>
      <c r="O32" s="9" t="s">
        <v>21</v>
      </c>
      <c r="P32" s="9" t="s">
        <v>25</v>
      </c>
      <c r="Q32" s="9" t="s">
        <v>31</v>
      </c>
      <c r="R32" s="10"/>
      <c r="S32" s="5"/>
      <c r="T32" s="10" t="s">
        <v>26</v>
      </c>
      <c r="U32" s="10" t="s">
        <v>29</v>
      </c>
      <c r="V32" s="10" t="s">
        <v>28</v>
      </c>
      <c r="W32" s="10" t="s">
        <v>30</v>
      </c>
      <c r="X32" s="10" t="s">
        <v>31</v>
      </c>
      <c r="Y32" s="11"/>
    </row>
    <row r="33" spans="2:31" x14ac:dyDescent="0.2">
      <c r="B33" s="6" t="s">
        <v>32</v>
      </c>
      <c r="C33" s="9" t="s">
        <v>54</v>
      </c>
      <c r="D33" s="9" t="s">
        <v>27</v>
      </c>
      <c r="E33" s="9" t="s">
        <v>35</v>
      </c>
      <c r="F33" s="9" t="s">
        <v>36</v>
      </c>
      <c r="G33" s="9" t="s">
        <v>33</v>
      </c>
      <c r="H33" s="9" t="s">
        <v>34</v>
      </c>
      <c r="J33" s="6" t="s">
        <v>32</v>
      </c>
      <c r="K33" s="10" t="s">
        <v>25</v>
      </c>
      <c r="L33" s="10" t="s">
        <v>21</v>
      </c>
      <c r="M33" s="10" t="s">
        <v>22</v>
      </c>
      <c r="N33" s="10" t="s">
        <v>23</v>
      </c>
      <c r="O33" s="10" t="s">
        <v>24</v>
      </c>
      <c r="P33" s="10" t="s">
        <v>37</v>
      </c>
      <c r="Q33" s="12" t="s">
        <v>34</v>
      </c>
      <c r="R33" s="12"/>
      <c r="S33" s="6" t="s">
        <v>40</v>
      </c>
      <c r="T33" s="10" t="s">
        <v>20</v>
      </c>
      <c r="U33" s="10" t="s">
        <v>19</v>
      </c>
      <c r="V33" s="10" t="s">
        <v>18</v>
      </c>
      <c r="W33" s="10" t="s">
        <v>17</v>
      </c>
      <c r="X33" s="12" t="s">
        <v>34</v>
      </c>
      <c r="Z33" s="1"/>
      <c r="AA33" s="1"/>
      <c r="AB33" s="1"/>
      <c r="AC33" s="1"/>
      <c r="AD33" s="1"/>
    </row>
    <row r="34" spans="2:31" x14ac:dyDescent="0.2">
      <c r="B34" s="11">
        <v>0</v>
      </c>
      <c r="C34" s="5">
        <f t="shared" ref="C34:H38" si="10">1-C25</f>
        <v>0</v>
      </c>
      <c r="D34" s="5">
        <f t="shared" si="10"/>
        <v>0</v>
      </c>
      <c r="E34" s="5">
        <f t="shared" si="10"/>
        <v>0</v>
      </c>
      <c r="F34" s="5">
        <f t="shared" si="10"/>
        <v>0</v>
      </c>
      <c r="G34" s="5">
        <f t="shared" si="10"/>
        <v>0</v>
      </c>
      <c r="H34" s="5">
        <f t="shared" si="10"/>
        <v>0</v>
      </c>
      <c r="J34" s="11">
        <v>0</v>
      </c>
      <c r="K34" s="5">
        <f>1-K25</f>
        <v>0</v>
      </c>
      <c r="L34" s="5">
        <f t="shared" ref="L34:Q38" si="11">1-L25</f>
        <v>0</v>
      </c>
      <c r="M34" s="5">
        <f t="shared" si="11"/>
        <v>0</v>
      </c>
      <c r="N34" s="5">
        <f t="shared" si="11"/>
        <v>0</v>
      </c>
      <c r="O34" s="5">
        <f t="shared" si="11"/>
        <v>0</v>
      </c>
      <c r="P34" s="5">
        <f t="shared" si="11"/>
        <v>0</v>
      </c>
      <c r="Q34" s="5">
        <f t="shared" si="11"/>
        <v>0</v>
      </c>
      <c r="R34" s="5"/>
      <c r="S34" s="11">
        <v>0</v>
      </c>
      <c r="T34" s="5">
        <f t="shared" ref="T34:X38" si="12">1-T25</f>
        <v>0</v>
      </c>
      <c r="U34" s="5">
        <f t="shared" si="12"/>
        <v>0</v>
      </c>
      <c r="V34" s="5">
        <f t="shared" si="12"/>
        <v>0</v>
      </c>
      <c r="W34" s="5">
        <f t="shared" si="12"/>
        <v>0</v>
      </c>
      <c r="X34" s="5">
        <f t="shared" si="12"/>
        <v>0</v>
      </c>
      <c r="Z34" s="6"/>
      <c r="AA34" s="6"/>
      <c r="AB34" s="6"/>
      <c r="AC34" s="1"/>
      <c r="AD34" s="1"/>
    </row>
    <row r="35" spans="2:31" x14ac:dyDescent="0.2">
      <c r="B35" s="11">
        <v>0.2</v>
      </c>
      <c r="C35" s="5">
        <f t="shared" si="10"/>
        <v>5.1991681330987305E-3</v>
      </c>
      <c r="D35" s="5">
        <f t="shared" si="10"/>
        <v>0.14219264810388266</v>
      </c>
      <c r="E35" s="5">
        <f t="shared" si="10"/>
        <v>0.17757434099467606</v>
      </c>
      <c r="F35" s="5">
        <f t="shared" si="10"/>
        <v>1.9212179797003404E-2</v>
      </c>
      <c r="G35" s="5">
        <f t="shared" si="10"/>
        <v>6.4087715234344866E-2</v>
      </c>
      <c r="H35" s="5">
        <f t="shared" si="10"/>
        <v>-1.735188369548224E-2</v>
      </c>
      <c r="J35" s="11">
        <v>0.2</v>
      </c>
      <c r="K35" s="5">
        <f>1-K26</f>
        <v>-6.6108007448789641E-2</v>
      </c>
      <c r="L35" s="5">
        <f t="shared" si="11"/>
        <v>7.2037510656436488E-2</v>
      </c>
      <c r="M35" s="5">
        <f t="shared" si="11"/>
        <v>5.4435797665369656E-2</v>
      </c>
      <c r="N35" s="5">
        <f t="shared" si="11"/>
        <v>6.3853414769572514E-2</v>
      </c>
      <c r="O35" s="5">
        <f t="shared" si="11"/>
        <v>5.68441934991607E-2</v>
      </c>
      <c r="P35" s="5">
        <f t="shared" si="11"/>
        <v>6.4913144384274535E-2</v>
      </c>
      <c r="Q35" s="5">
        <f t="shared" si="11"/>
        <v>-1.735188369548224E-2</v>
      </c>
      <c r="R35" s="5"/>
      <c r="S35" s="11">
        <v>0.2</v>
      </c>
      <c r="T35" s="5">
        <f t="shared" si="12"/>
        <v>4.4471958238522236E-2</v>
      </c>
      <c r="U35" s="5">
        <f t="shared" si="12"/>
        <v>0.10803620784964063</v>
      </c>
      <c r="V35" s="5">
        <f t="shared" si="12"/>
        <v>-3.4644032565367411E-5</v>
      </c>
      <c r="W35" s="5">
        <f t="shared" si="12"/>
        <v>2.4848935276440387E-2</v>
      </c>
      <c r="X35" s="5">
        <f t="shared" si="12"/>
        <v>-1.735188369548224E-2</v>
      </c>
      <c r="Z35" s="5"/>
      <c r="AA35" s="5"/>
      <c r="AB35" s="5"/>
      <c r="AC35" s="3"/>
      <c r="AD35" s="3"/>
    </row>
    <row r="36" spans="2:31" x14ac:dyDescent="0.2">
      <c r="B36" s="11">
        <v>0.4</v>
      </c>
      <c r="C36" s="5">
        <f t="shared" si="10"/>
        <v>0.73076307790753481</v>
      </c>
      <c r="D36" s="5">
        <f t="shared" si="10"/>
        <v>0.58769946378965043</v>
      </c>
      <c r="E36" s="5">
        <f t="shared" si="10"/>
        <v>0.73639787040644067</v>
      </c>
      <c r="F36" s="5">
        <f t="shared" si="10"/>
        <v>0.26957467375543742</v>
      </c>
      <c r="G36" s="5">
        <f t="shared" si="10"/>
        <v>0.89993050729673385</v>
      </c>
      <c r="H36" s="5">
        <f t="shared" si="10"/>
        <v>1.662237507164821E-2</v>
      </c>
      <c r="J36" s="11">
        <v>0.4</v>
      </c>
      <c r="K36" s="5">
        <f>1-K27</f>
        <v>0.72339206417418711</v>
      </c>
      <c r="L36" s="5">
        <f t="shared" si="11"/>
        <v>0.7609406081273089</v>
      </c>
      <c r="M36" s="5">
        <f t="shared" si="11"/>
        <v>0.11704280155642022</v>
      </c>
      <c r="N36" s="5">
        <f t="shared" si="11"/>
        <v>0.74656055277932021</v>
      </c>
      <c r="O36" s="5">
        <f t="shared" si="11"/>
        <v>-9.9954219441478198E-3</v>
      </c>
      <c r="P36" s="5">
        <f t="shared" si="11"/>
        <v>0.55496167100358673</v>
      </c>
      <c r="Q36" s="5">
        <f t="shared" si="11"/>
        <v>1.662237507164821E-2</v>
      </c>
      <c r="R36" s="5"/>
      <c r="S36" s="11">
        <v>0.4</v>
      </c>
      <c r="T36" s="5">
        <f t="shared" si="12"/>
        <v>5.1967608084593775E-2</v>
      </c>
      <c r="U36" s="5">
        <f t="shared" si="12"/>
        <v>0.71213377556661139</v>
      </c>
      <c r="V36" s="5">
        <f t="shared" si="12"/>
        <v>2.3973670535250347E-2</v>
      </c>
      <c r="W36" s="5">
        <f t="shared" si="12"/>
        <v>0.48298704236274925</v>
      </c>
      <c r="X36" s="5">
        <f t="shared" si="12"/>
        <v>1.662237507164821E-2</v>
      </c>
      <c r="Z36" s="5"/>
      <c r="AA36" s="5"/>
      <c r="AB36" s="5"/>
      <c r="AC36" s="3"/>
      <c r="AD36" s="3"/>
    </row>
    <row r="37" spans="2:31" x14ac:dyDescent="0.2">
      <c r="B37" s="11">
        <v>0.6</v>
      </c>
      <c r="C37" s="5">
        <f t="shared" si="10"/>
        <v>0.98368261078227481</v>
      </c>
      <c r="D37" s="5">
        <f t="shared" si="10"/>
        <v>0.91278506363460177</v>
      </c>
      <c r="E37" s="5">
        <f t="shared" si="10"/>
        <v>0.95883651473834564</v>
      </c>
      <c r="F37" s="5">
        <f t="shared" si="10"/>
        <v>0.94852585790236832</v>
      </c>
      <c r="G37" s="5">
        <f t="shared" si="10"/>
        <v>0.98216353949501967</v>
      </c>
      <c r="H37" s="5">
        <f t="shared" si="10"/>
        <v>-7.6077327914125803E-3</v>
      </c>
      <c r="J37" s="11">
        <v>0.6</v>
      </c>
      <c r="K37" s="5">
        <f>1-K28</f>
        <v>0.97618536026357261</v>
      </c>
      <c r="L37" s="5">
        <f t="shared" si="11"/>
        <v>0.93549303779482806</v>
      </c>
      <c r="M37" s="5">
        <f t="shared" si="11"/>
        <v>0.89046692607003886</v>
      </c>
      <c r="N37" s="5">
        <f t="shared" si="11"/>
        <v>0.86698747609352833</v>
      </c>
      <c r="O37" s="5">
        <f t="shared" si="11"/>
        <v>0.21307034945826342</v>
      </c>
      <c r="P37" s="5">
        <f t="shared" si="11"/>
        <v>0.91040157535691679</v>
      </c>
      <c r="Q37" s="5">
        <f t="shared" si="11"/>
        <v>-7.6077327914125803E-3</v>
      </c>
      <c r="R37" s="5"/>
      <c r="S37" s="11">
        <v>0.6</v>
      </c>
      <c r="T37" s="5">
        <f t="shared" si="12"/>
        <v>0.34794538883683579</v>
      </c>
      <c r="U37" s="5">
        <f t="shared" si="12"/>
        <v>0.92416390270867887</v>
      </c>
      <c r="V37" s="5">
        <f t="shared" si="12"/>
        <v>0.12236272302095963</v>
      </c>
      <c r="W37" s="5">
        <f t="shared" si="12"/>
        <v>0.93243286909878176</v>
      </c>
      <c r="X37" s="5">
        <f t="shared" si="12"/>
        <v>-7.6077327914125803E-3</v>
      </c>
      <c r="Z37" s="5"/>
      <c r="AA37" s="5"/>
      <c r="AB37" s="5"/>
      <c r="AC37" s="3"/>
      <c r="AD37" s="3"/>
    </row>
    <row r="38" spans="2:31" x14ac:dyDescent="0.2">
      <c r="B38" s="11">
        <v>0.8</v>
      </c>
      <c r="C38" s="5">
        <f t="shared" si="10"/>
        <v>0.99160134378499443</v>
      </c>
      <c r="D38" s="5">
        <f t="shared" si="10"/>
        <v>0.94360100781704248</v>
      </c>
      <c r="E38" s="5">
        <f t="shared" si="10"/>
        <v>0.97844435787560058</v>
      </c>
      <c r="F38" s="5">
        <f t="shared" si="10"/>
        <v>0.97843160947317542</v>
      </c>
      <c r="G38" s="5">
        <f t="shared" si="10"/>
        <v>0.95027411010732765</v>
      </c>
      <c r="H38" s="5">
        <f t="shared" si="10"/>
        <v>-1.5840758688968837E-2</v>
      </c>
      <c r="J38" s="11">
        <v>0.8</v>
      </c>
      <c r="K38" s="5">
        <f>1-K29</f>
        <v>0.96042830540037238</v>
      </c>
      <c r="L38" s="5">
        <f t="shared" si="11"/>
        <v>0.96291560102301788</v>
      </c>
      <c r="M38" s="5">
        <f t="shared" si="11"/>
        <v>0.96540856031128408</v>
      </c>
      <c r="N38" s="5">
        <f t="shared" si="11"/>
        <v>0.98395952865691905</v>
      </c>
      <c r="O38" s="5">
        <f t="shared" si="11"/>
        <v>0.71768655577598039</v>
      </c>
      <c r="P38" s="5">
        <f t="shared" si="11"/>
        <v>0.85920247556086926</v>
      </c>
      <c r="Q38" s="5">
        <f t="shared" si="11"/>
        <v>-1.5840758688968837E-2</v>
      </c>
      <c r="R38" s="5"/>
      <c r="S38" s="18">
        <v>0.8</v>
      </c>
      <c r="T38" s="5">
        <f t="shared" si="12"/>
        <v>0.83305447731227411</v>
      </c>
      <c r="U38" s="5">
        <f t="shared" si="12"/>
        <v>0.93249032614704253</v>
      </c>
      <c r="V38" s="5">
        <f t="shared" si="12"/>
        <v>0.21399618915641783</v>
      </c>
      <c r="W38" s="5">
        <f t="shared" si="12"/>
        <v>0.92451610818496133</v>
      </c>
      <c r="X38" s="5">
        <f t="shared" si="12"/>
        <v>-1.5840758688968837E-2</v>
      </c>
      <c r="Z38" s="5"/>
      <c r="AA38" s="5"/>
      <c r="AB38" s="5"/>
      <c r="AC38" s="3"/>
      <c r="AD38" s="3"/>
    </row>
    <row r="39" spans="2:31" x14ac:dyDescent="0.2">
      <c r="Z39" s="3"/>
      <c r="AA39" s="5"/>
      <c r="AB39" s="5"/>
      <c r="AC39" s="3"/>
      <c r="AD39" s="3"/>
    </row>
    <row r="40" spans="2:31" x14ac:dyDescent="0.2">
      <c r="Z40" s="11"/>
      <c r="AA40" s="5"/>
      <c r="AB40" s="5"/>
      <c r="AC40" s="5"/>
      <c r="AD40" s="5"/>
      <c r="AE40" s="5"/>
    </row>
    <row r="41" spans="2:31" x14ac:dyDescent="0.2">
      <c r="Z41" s="11"/>
      <c r="AA41" s="5"/>
      <c r="AB41" s="5"/>
      <c r="AC41" s="5"/>
      <c r="AD41" s="5"/>
      <c r="AE41" s="5"/>
    </row>
    <row r="42" spans="2:31" x14ac:dyDescent="0.2">
      <c r="Z42" s="11"/>
      <c r="AA42" s="5"/>
      <c r="AB42" s="5"/>
      <c r="AC42" s="5"/>
      <c r="AD42" s="5"/>
      <c r="AE42" s="5"/>
    </row>
    <row r="44" spans="2:31" x14ac:dyDescent="0.2">
      <c r="X44" s="6"/>
      <c r="Y44" s="10"/>
      <c r="Z44" s="6"/>
      <c r="AA44" s="12"/>
      <c r="AB44" s="6"/>
      <c r="AC44" s="6"/>
    </row>
    <row r="45" spans="2:31" x14ac:dyDescent="0.2">
      <c r="X45" s="11"/>
      <c r="Y45" s="5"/>
      <c r="Z45" s="8"/>
      <c r="AA45" s="8"/>
      <c r="AB45" s="8"/>
      <c r="AC45" s="8"/>
    </row>
    <row r="46" spans="2:31" x14ac:dyDescent="0.2">
      <c r="X46" s="11"/>
      <c r="Y46" s="5"/>
    </row>
    <row r="47" spans="2:31" x14ac:dyDescent="0.2">
      <c r="X47" s="11"/>
      <c r="Y47" s="5"/>
    </row>
    <row r="49" spans="21:27" x14ac:dyDescent="0.2">
      <c r="X49" s="6"/>
      <c r="Y49" s="10"/>
      <c r="AA49" s="12"/>
    </row>
    <row r="50" spans="21:27" x14ac:dyDescent="0.2">
      <c r="X50" s="11"/>
      <c r="Y50" s="5"/>
    </row>
    <row r="51" spans="21:27" x14ac:dyDescent="0.2">
      <c r="X51" s="11"/>
      <c r="Y51" s="5"/>
    </row>
    <row r="52" spans="21:27" x14ac:dyDescent="0.2">
      <c r="X52" s="11"/>
      <c r="Y52" s="5"/>
    </row>
    <row r="53" spans="21:27" x14ac:dyDescent="0.2">
      <c r="X53" s="9"/>
    </row>
    <row r="54" spans="21:27" x14ac:dyDescent="0.2">
      <c r="X54" s="6"/>
      <c r="Y54" s="10"/>
      <c r="AA54" s="12"/>
    </row>
    <row r="55" spans="21:27" x14ac:dyDescent="0.2">
      <c r="U55" s="8"/>
      <c r="V55" s="7"/>
      <c r="X55" s="11"/>
      <c r="Y55" s="5"/>
      <c r="AA55" s="8"/>
    </row>
    <row r="56" spans="21:27" x14ac:dyDescent="0.2">
      <c r="U56" s="8"/>
      <c r="V56" s="7"/>
      <c r="X56" s="11"/>
      <c r="Y56" s="5"/>
      <c r="AA56" s="8"/>
    </row>
    <row r="57" spans="21:27" x14ac:dyDescent="0.2">
      <c r="U57" s="8"/>
      <c r="V57" s="7"/>
      <c r="X57" s="11"/>
      <c r="Y57" s="5"/>
      <c r="AA57" s="8"/>
    </row>
    <row r="58" spans="21:27" x14ac:dyDescent="0.2">
      <c r="U58" s="8"/>
      <c r="V58" s="7"/>
      <c r="AA58" s="8"/>
    </row>
    <row r="59" spans="21:27" x14ac:dyDescent="0.2">
      <c r="X59" s="6"/>
      <c r="Y59" s="10"/>
      <c r="AA59" s="12"/>
    </row>
    <row r="60" spans="21:27" x14ac:dyDescent="0.2">
      <c r="V60" s="8"/>
      <c r="X60" s="11"/>
      <c r="Y60" s="5"/>
    </row>
    <row r="61" spans="21:27" x14ac:dyDescent="0.2">
      <c r="U61" s="8"/>
      <c r="W61" s="7"/>
      <c r="X61" s="11"/>
      <c r="Y61" s="5"/>
    </row>
    <row r="62" spans="21:27" x14ac:dyDescent="0.2">
      <c r="U62" s="8"/>
      <c r="X62" s="11"/>
      <c r="Y62" s="5"/>
    </row>
    <row r="63" spans="21:27" x14ac:dyDescent="0.2">
      <c r="U63" s="8"/>
    </row>
    <row r="64" spans="21:27" x14ac:dyDescent="0.2">
      <c r="U64" s="8"/>
      <c r="X64" s="8"/>
      <c r="Y64" s="10"/>
      <c r="Z64" s="3"/>
    </row>
    <row r="65" spans="24:26" x14ac:dyDescent="0.2">
      <c r="Y65" s="10"/>
      <c r="Z65" s="3"/>
    </row>
    <row r="66" spans="24:26" x14ac:dyDescent="0.2">
      <c r="X66" s="9"/>
      <c r="Y66" s="10"/>
      <c r="Z66" s="3"/>
    </row>
    <row r="67" spans="24:26" x14ac:dyDescent="0.2">
      <c r="Y67" s="10"/>
      <c r="Z67" s="3"/>
    </row>
  </sheetData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67"/>
  <sheetViews>
    <sheetView topLeftCell="A61" zoomScale="90" zoomScaleNormal="90" workbookViewId="0">
      <selection activeCell="A31" sqref="A31:XFD31"/>
    </sheetView>
  </sheetViews>
  <sheetFormatPr defaultRowHeight="12.75" x14ac:dyDescent="0.2"/>
  <cols>
    <col min="1" max="25" width="10.7109375" style="2" customWidth="1"/>
    <col min="26" max="26" width="11.140625" style="2" customWidth="1"/>
    <col min="27" max="27" width="10.42578125" style="2" customWidth="1"/>
    <col min="28" max="28" width="10.7109375" style="2" customWidth="1"/>
    <col min="29" max="29" width="11.42578125" style="2" customWidth="1"/>
    <col min="30" max="16384" width="9.140625" style="2"/>
  </cols>
  <sheetData>
    <row r="2" spans="2:24" x14ac:dyDescent="0.2">
      <c r="C2" s="19" t="s">
        <v>49</v>
      </c>
      <c r="K2" s="19" t="s">
        <v>49</v>
      </c>
      <c r="T2" s="19" t="s">
        <v>49</v>
      </c>
    </row>
    <row r="3" spans="2:24" x14ac:dyDescent="0.2">
      <c r="B3" s="8" t="s">
        <v>46</v>
      </c>
      <c r="C3" s="9" t="s">
        <v>47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31</v>
      </c>
      <c r="J3" s="8" t="s">
        <v>43</v>
      </c>
      <c r="K3" s="9" t="s">
        <v>37</v>
      </c>
      <c r="L3" s="9" t="s">
        <v>24</v>
      </c>
      <c r="M3" s="9" t="s">
        <v>23</v>
      </c>
      <c r="N3" s="9" t="s">
        <v>22</v>
      </c>
      <c r="O3" s="9" t="s">
        <v>21</v>
      </c>
      <c r="P3" s="9" t="s">
        <v>25</v>
      </c>
      <c r="Q3" s="9" t="s">
        <v>31</v>
      </c>
      <c r="R3" s="9"/>
      <c r="S3" s="8" t="s">
        <v>43</v>
      </c>
      <c r="T3" s="10" t="s">
        <v>26</v>
      </c>
      <c r="U3" s="10" t="s">
        <v>29</v>
      </c>
      <c r="V3" s="9" t="s">
        <v>28</v>
      </c>
      <c r="W3" s="9" t="s">
        <v>30</v>
      </c>
      <c r="X3" s="9" t="s">
        <v>31</v>
      </c>
    </row>
    <row r="4" spans="2:24" x14ac:dyDescent="0.2">
      <c r="B4" s="8" t="s">
        <v>44</v>
      </c>
      <c r="C4" s="9" t="s">
        <v>31</v>
      </c>
      <c r="D4" s="9" t="s">
        <v>27</v>
      </c>
      <c r="E4" s="9" t="s">
        <v>35</v>
      </c>
      <c r="F4" s="9" t="s">
        <v>36</v>
      </c>
      <c r="G4" s="9" t="s">
        <v>33</v>
      </c>
      <c r="H4" s="9" t="s">
        <v>34</v>
      </c>
      <c r="J4" s="8" t="s">
        <v>44</v>
      </c>
      <c r="K4" s="9" t="s">
        <v>25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37</v>
      </c>
      <c r="Q4" s="8" t="s">
        <v>34</v>
      </c>
      <c r="R4" s="8"/>
      <c r="S4" s="8" t="s">
        <v>44</v>
      </c>
      <c r="T4" s="9" t="s">
        <v>20</v>
      </c>
      <c r="U4" s="9" t="s">
        <v>19</v>
      </c>
      <c r="V4" s="9" t="s">
        <v>18</v>
      </c>
      <c r="W4" s="9" t="s">
        <v>17</v>
      </c>
      <c r="X4" s="8" t="s">
        <v>34</v>
      </c>
    </row>
    <row r="5" spans="2:24" x14ac:dyDescent="0.2">
      <c r="B5" s="1" t="s">
        <v>32</v>
      </c>
      <c r="H5" s="1"/>
      <c r="I5" s="1"/>
      <c r="J5" s="1" t="s">
        <v>32</v>
      </c>
      <c r="Q5" s="1"/>
      <c r="R5" s="1"/>
      <c r="S5" s="1" t="s">
        <v>32</v>
      </c>
      <c r="T5" s="1"/>
      <c r="U5" s="1"/>
      <c r="V5" s="1"/>
      <c r="W5" s="1"/>
      <c r="X5" s="1"/>
    </row>
    <row r="6" spans="2:24" x14ac:dyDescent="0.2">
      <c r="B6" s="2">
        <v>0</v>
      </c>
      <c r="C6" s="2">
        <v>96626530</v>
      </c>
      <c r="D6" s="2">
        <v>76900752</v>
      </c>
      <c r="E6">
        <v>79355295</v>
      </c>
      <c r="F6" s="2">
        <v>98237555</v>
      </c>
      <c r="G6">
        <v>76531554</v>
      </c>
      <c r="H6">
        <v>45231165</v>
      </c>
      <c r="I6"/>
      <c r="J6" s="2">
        <v>0</v>
      </c>
      <c r="K6" s="2">
        <v>135299626</v>
      </c>
      <c r="L6">
        <v>85122227</v>
      </c>
      <c r="M6">
        <v>171934345</v>
      </c>
      <c r="N6">
        <v>88486051</v>
      </c>
      <c r="O6">
        <v>168269897</v>
      </c>
      <c r="P6">
        <v>82285035</v>
      </c>
      <c r="Q6">
        <v>45231165</v>
      </c>
      <c r="R6"/>
      <c r="S6" s="2">
        <v>0</v>
      </c>
      <c r="T6">
        <v>163973656</v>
      </c>
      <c r="U6">
        <v>176208995</v>
      </c>
      <c r="V6">
        <v>114020598</v>
      </c>
      <c r="W6">
        <v>173265885</v>
      </c>
      <c r="X6">
        <v>45231165</v>
      </c>
    </row>
    <row r="7" spans="2:24" x14ac:dyDescent="0.2">
      <c r="B7" s="2">
        <v>0.2</v>
      </c>
      <c r="C7" s="2">
        <v>96171075</v>
      </c>
      <c r="D7" s="2">
        <v>66738735</v>
      </c>
      <c r="E7">
        <v>66284730</v>
      </c>
      <c r="F7" s="2">
        <v>96521945</v>
      </c>
      <c r="G7">
        <v>72027144</v>
      </c>
      <c r="H7">
        <v>45965430</v>
      </c>
      <c r="I7"/>
      <c r="J7" s="2">
        <v>0.2</v>
      </c>
      <c r="K7" s="2">
        <v>143686004</v>
      </c>
      <c r="L7">
        <v>79483373</v>
      </c>
      <c r="M7">
        <v>163253550</v>
      </c>
      <c r="N7">
        <v>83245846</v>
      </c>
      <c r="O7">
        <v>159385027</v>
      </c>
      <c r="P7">
        <v>77386674</v>
      </c>
      <c r="Q7">
        <v>45965430</v>
      </c>
      <c r="R7"/>
      <c r="S7" s="2">
        <v>0.2</v>
      </c>
      <c r="T7">
        <v>157117345</v>
      </c>
      <c r="U7">
        <v>158400730</v>
      </c>
      <c r="V7">
        <v>114024321</v>
      </c>
      <c r="W7">
        <v>169217100</v>
      </c>
      <c r="X7">
        <v>45965430</v>
      </c>
    </row>
    <row r="8" spans="2:24" x14ac:dyDescent="0.2">
      <c r="B8" s="2">
        <v>0.4</v>
      </c>
      <c r="C8" s="2">
        <v>32610578</v>
      </c>
      <c r="D8" s="2">
        <v>34899903</v>
      </c>
      <c r="E8">
        <v>25151877</v>
      </c>
      <c r="F8" s="2">
        <v>74165065</v>
      </c>
      <c r="G8">
        <v>13279869</v>
      </c>
      <c r="H8">
        <v>44527770</v>
      </c>
      <c r="I8"/>
      <c r="J8" s="2">
        <v>0.4</v>
      </c>
      <c r="K8" s="2">
        <v>43531026</v>
      </c>
      <c r="L8">
        <v>25558356</v>
      </c>
      <c r="M8">
        <v>153269705</v>
      </c>
      <c r="N8">
        <v>27218688</v>
      </c>
      <c r="O8">
        <v>169832203</v>
      </c>
      <c r="P8">
        <v>40407498</v>
      </c>
      <c r="Q8">
        <v>44527770</v>
      </c>
      <c r="R8"/>
      <c r="S8" s="2">
        <v>0.4</v>
      </c>
      <c r="T8">
        <v>155961729</v>
      </c>
      <c r="U8">
        <v>58823655</v>
      </c>
      <c r="V8">
        <v>111444282</v>
      </c>
      <c r="W8">
        <v>94569930</v>
      </c>
      <c r="X8">
        <v>44527770</v>
      </c>
    </row>
    <row r="9" spans="2:24" x14ac:dyDescent="0.2">
      <c r="B9" s="2">
        <v>0.6</v>
      </c>
      <c r="C9" s="2">
        <v>10454444</v>
      </c>
      <c r="D9" s="2">
        <v>11667159</v>
      </c>
      <c r="E9">
        <v>8779023</v>
      </c>
      <c r="F9" s="2">
        <v>13536055</v>
      </c>
      <c r="G9">
        <v>7500114</v>
      </c>
      <c r="H9">
        <v>45553095</v>
      </c>
      <c r="I9"/>
      <c r="J9" s="2">
        <v>0.6</v>
      </c>
      <c r="K9" s="2">
        <v>11461989</v>
      </c>
      <c r="L9">
        <v>11894979</v>
      </c>
      <c r="M9">
        <v>29932920</v>
      </c>
      <c r="N9">
        <v>17335712</v>
      </c>
      <c r="O9">
        <v>134966542</v>
      </c>
      <c r="P9">
        <v>13585920</v>
      </c>
      <c r="Q9">
        <v>45553095</v>
      </c>
      <c r="R9"/>
      <c r="S9" s="2">
        <v>0.6</v>
      </c>
      <c r="T9">
        <v>110330374</v>
      </c>
      <c r="U9">
        <v>23873440</v>
      </c>
      <c r="V9">
        <v>100870962</v>
      </c>
      <c r="W9">
        <v>21339045</v>
      </c>
      <c r="X9">
        <v>45553095</v>
      </c>
    </row>
    <row r="10" spans="2:24" x14ac:dyDescent="0.2">
      <c r="B10" s="2">
        <v>0.8</v>
      </c>
      <c r="C10" s="13">
        <v>9760751</v>
      </c>
      <c r="D10" s="2">
        <v>9464850</v>
      </c>
      <c r="E10">
        <v>7335765</v>
      </c>
      <c r="F10" s="2">
        <v>10865530</v>
      </c>
      <c r="G10">
        <v>9741465</v>
      </c>
      <c r="H10">
        <v>45901485</v>
      </c>
      <c r="I10"/>
      <c r="J10" s="2">
        <v>0.8</v>
      </c>
      <c r="K10" s="2">
        <v>13460909</v>
      </c>
      <c r="L10">
        <v>9748433</v>
      </c>
      <c r="M10">
        <v>17982090</v>
      </c>
      <c r="N10">
        <v>7736264</v>
      </c>
      <c r="O10">
        <v>56093941</v>
      </c>
      <c r="P10">
        <v>17449416</v>
      </c>
      <c r="Q10">
        <v>45901485</v>
      </c>
      <c r="R10"/>
      <c r="S10" s="2">
        <v>0.8</v>
      </c>
      <c r="T10">
        <v>35540351</v>
      </c>
      <c r="U10">
        <v>22500945</v>
      </c>
      <c r="V10">
        <v>91023627</v>
      </c>
      <c r="W10">
        <v>22628970</v>
      </c>
      <c r="X10">
        <v>45901485</v>
      </c>
    </row>
    <row r="11" spans="2:24" x14ac:dyDescent="0.2">
      <c r="B11" s="2" t="s">
        <v>16</v>
      </c>
      <c r="C11" s="2">
        <v>9025016</v>
      </c>
      <c r="D11" s="2">
        <v>5434209</v>
      </c>
      <c r="E11">
        <v>5749137</v>
      </c>
      <c r="F11" s="2">
        <v>8939515</v>
      </c>
      <c r="G11">
        <v>6246477</v>
      </c>
      <c r="H11">
        <v>2915010</v>
      </c>
      <c r="I11"/>
      <c r="J11" s="2" t="s">
        <v>16</v>
      </c>
      <c r="K11" s="2">
        <v>8440894</v>
      </c>
      <c r="L11">
        <v>6845591</v>
      </c>
      <c r="M11">
        <v>12465845</v>
      </c>
      <c r="N11">
        <v>6419884</v>
      </c>
      <c r="O11">
        <v>11967741</v>
      </c>
      <c r="P11">
        <v>6824802</v>
      </c>
      <c r="Q11">
        <v>2915010</v>
      </c>
      <c r="R11"/>
      <c r="S11" s="2" t="s">
        <v>16</v>
      </c>
      <c r="T11">
        <v>9802100</v>
      </c>
      <c r="U11">
        <v>11372915</v>
      </c>
      <c r="V11">
        <v>6556203</v>
      </c>
      <c r="W11">
        <v>10329930</v>
      </c>
      <c r="X11">
        <v>2915010</v>
      </c>
    </row>
    <row r="12" spans="2:24" x14ac:dyDescent="0.2">
      <c r="E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4" x14ac:dyDescent="0.2">
      <c r="C13" s="20" t="s">
        <v>41</v>
      </c>
      <c r="E13"/>
      <c r="G13"/>
      <c r="H13"/>
      <c r="I13"/>
      <c r="J13"/>
      <c r="K13" s="20" t="s">
        <v>41</v>
      </c>
      <c r="L13"/>
      <c r="M13"/>
      <c r="N13"/>
      <c r="O13"/>
      <c r="P13"/>
      <c r="Q13"/>
      <c r="R13"/>
      <c r="T13" s="20" t="s">
        <v>41</v>
      </c>
      <c r="U13"/>
      <c r="V13"/>
      <c r="W13"/>
      <c r="X13"/>
    </row>
    <row r="14" spans="2:24" x14ac:dyDescent="0.2">
      <c r="C14" s="9" t="s">
        <v>47</v>
      </c>
      <c r="D14" s="9" t="s">
        <v>17</v>
      </c>
      <c r="E14" s="9" t="s">
        <v>18</v>
      </c>
      <c r="F14" s="9" t="s">
        <v>19</v>
      </c>
      <c r="G14" s="9" t="s">
        <v>20</v>
      </c>
      <c r="H14" s="9" t="s">
        <v>31</v>
      </c>
      <c r="I14"/>
      <c r="K14" s="9" t="s">
        <v>37</v>
      </c>
      <c r="L14" s="9" t="s">
        <v>24</v>
      </c>
      <c r="M14" s="9" t="s">
        <v>23</v>
      </c>
      <c r="N14" s="9" t="s">
        <v>22</v>
      </c>
      <c r="O14" s="9" t="s">
        <v>21</v>
      </c>
      <c r="P14" s="9" t="s">
        <v>25</v>
      </c>
      <c r="Q14" s="9" t="s">
        <v>31</v>
      </c>
      <c r="R14" s="9"/>
      <c r="S14"/>
      <c r="T14" s="10" t="s">
        <v>26</v>
      </c>
      <c r="U14" s="10" t="s">
        <v>29</v>
      </c>
      <c r="V14" s="9" t="s">
        <v>28</v>
      </c>
      <c r="W14" s="9" t="s">
        <v>30</v>
      </c>
      <c r="X14" s="9" t="s">
        <v>31</v>
      </c>
    </row>
    <row r="15" spans="2:24" x14ac:dyDescent="0.2">
      <c r="B15" s="1" t="s">
        <v>32</v>
      </c>
      <c r="C15" s="9" t="s">
        <v>31</v>
      </c>
      <c r="D15" s="9" t="s">
        <v>27</v>
      </c>
      <c r="E15" s="9" t="s">
        <v>35</v>
      </c>
      <c r="F15" s="9" t="s">
        <v>36</v>
      </c>
      <c r="G15" s="9" t="s">
        <v>33</v>
      </c>
      <c r="H15" s="9" t="s">
        <v>34</v>
      </c>
      <c r="I15"/>
      <c r="J15" s="1" t="s">
        <v>32</v>
      </c>
      <c r="K15" s="9" t="s">
        <v>25</v>
      </c>
      <c r="L15" s="9" t="s">
        <v>21</v>
      </c>
      <c r="M15" s="9" t="s">
        <v>22</v>
      </c>
      <c r="N15" s="9" t="s">
        <v>23</v>
      </c>
      <c r="O15" s="9" t="s">
        <v>24</v>
      </c>
      <c r="P15" s="9" t="s">
        <v>37</v>
      </c>
      <c r="Q15" s="8" t="s">
        <v>34</v>
      </c>
      <c r="R15" s="8"/>
      <c r="S15" s="1" t="s">
        <v>32</v>
      </c>
      <c r="T15" s="9" t="s">
        <v>20</v>
      </c>
      <c r="U15" s="9" t="s">
        <v>19</v>
      </c>
      <c r="V15" s="9" t="s">
        <v>18</v>
      </c>
      <c r="W15" s="9" t="s">
        <v>17</v>
      </c>
      <c r="X15" s="8" t="s">
        <v>34</v>
      </c>
    </row>
    <row r="16" spans="2:24" x14ac:dyDescent="0.2">
      <c r="B16" s="2">
        <v>0</v>
      </c>
      <c r="C16" s="2">
        <f>C6-$C$11</f>
        <v>87601514</v>
      </c>
      <c r="D16" s="2">
        <f>D6-$D$11</f>
        <v>71466543</v>
      </c>
      <c r="E16" s="2">
        <f>E6-$E$11</f>
        <v>73606158</v>
      </c>
      <c r="F16" s="2">
        <f>F6-$F$11</f>
        <v>89298040</v>
      </c>
      <c r="G16" s="2">
        <f>G6-$G$11</f>
        <v>70285077</v>
      </c>
      <c r="H16">
        <f>H6-$X$11</f>
        <v>42316155</v>
      </c>
      <c r="I16"/>
      <c r="J16" s="2">
        <v>0</v>
      </c>
      <c r="K16">
        <f>K6-$K$11</f>
        <v>126858732</v>
      </c>
      <c r="L16">
        <f>L6-$L$11</f>
        <v>78276636</v>
      </c>
      <c r="M16">
        <f>M6-$M$11</f>
        <v>159468500</v>
      </c>
      <c r="N16">
        <f>N6-$N$11</f>
        <v>82066167</v>
      </c>
      <c r="O16">
        <f>O6-$O$11</f>
        <v>156302156</v>
      </c>
      <c r="P16">
        <f>P6-$P$11</f>
        <v>75460233</v>
      </c>
      <c r="Q16">
        <f>Q6-$X$11</f>
        <v>42316155</v>
      </c>
      <c r="R16"/>
      <c r="S16" s="2">
        <v>0</v>
      </c>
      <c r="T16">
        <f>T6-$T$11</f>
        <v>154171556</v>
      </c>
      <c r="U16">
        <f>U6-$U$11</f>
        <v>164836080</v>
      </c>
      <c r="V16">
        <f>V6-$V$11</f>
        <v>107464395</v>
      </c>
      <c r="W16">
        <f>W6-$W$11</f>
        <v>162935955</v>
      </c>
      <c r="X16">
        <f>X6-$X$11</f>
        <v>42316155</v>
      </c>
    </row>
    <row r="17" spans="2:29" x14ac:dyDescent="0.2">
      <c r="B17" s="2">
        <v>0.2</v>
      </c>
      <c r="C17" s="2">
        <f>C7-$C$11</f>
        <v>87146059</v>
      </c>
      <c r="D17" s="2">
        <f>D7-$D$11</f>
        <v>61304526</v>
      </c>
      <c r="E17" s="2">
        <f>E7-$E$11</f>
        <v>60535593</v>
      </c>
      <c r="F17" s="2">
        <f>F7-$F$11</f>
        <v>87582430</v>
      </c>
      <c r="G17" s="2">
        <f>G7-$G$11</f>
        <v>65780667</v>
      </c>
      <c r="H17">
        <f>H7-$X$11</f>
        <v>43050420</v>
      </c>
      <c r="I17"/>
      <c r="J17" s="2">
        <v>0.2</v>
      </c>
      <c r="K17">
        <f>K7-$K$11</f>
        <v>135245110</v>
      </c>
      <c r="L17">
        <f>L7-$L$11</f>
        <v>72637782</v>
      </c>
      <c r="M17">
        <f>M7-$M$11</f>
        <v>150787705</v>
      </c>
      <c r="N17">
        <f>N7-$N$11</f>
        <v>76825962</v>
      </c>
      <c r="O17">
        <f>O7-$O$11</f>
        <v>147417286</v>
      </c>
      <c r="P17">
        <f>P7-$P$11</f>
        <v>70561872</v>
      </c>
      <c r="Q17">
        <f>Q7-$X$11</f>
        <v>43050420</v>
      </c>
      <c r="R17"/>
      <c r="S17" s="2">
        <v>0.2</v>
      </c>
      <c r="T17">
        <f>T7-$T$11</f>
        <v>147315245</v>
      </c>
      <c r="U17">
        <f>U7-$U$11</f>
        <v>147027815</v>
      </c>
      <c r="V17">
        <f>V7-$V$11</f>
        <v>107468118</v>
      </c>
      <c r="W17">
        <f>W7-$W$11</f>
        <v>158887170</v>
      </c>
      <c r="X17">
        <f>X7-$X$11</f>
        <v>43050420</v>
      </c>
    </row>
    <row r="18" spans="2:29" x14ac:dyDescent="0.2">
      <c r="B18" s="2">
        <v>0.4</v>
      </c>
      <c r="C18" s="2">
        <f>C8-$C$11</f>
        <v>23585562</v>
      </c>
      <c r="D18" s="2">
        <f>D8-$D$11</f>
        <v>29465694</v>
      </c>
      <c r="E18" s="2">
        <f>E8-$E$11</f>
        <v>19402740</v>
      </c>
      <c r="F18" s="2">
        <f>F8-$F$11</f>
        <v>65225550</v>
      </c>
      <c r="G18" s="2">
        <f>G8-$G$11</f>
        <v>7033392</v>
      </c>
      <c r="H18">
        <f>H8-$X$11</f>
        <v>41612760</v>
      </c>
      <c r="I18"/>
      <c r="J18" s="2">
        <v>0.4</v>
      </c>
      <c r="K18">
        <f>K8-$K$11</f>
        <v>35090132</v>
      </c>
      <c r="L18">
        <f>L8-$L$11</f>
        <v>18712765</v>
      </c>
      <c r="M18">
        <f>M8-$M$11</f>
        <v>140803860</v>
      </c>
      <c r="N18">
        <f>N8-$N$11</f>
        <v>20798804</v>
      </c>
      <c r="O18">
        <f>O8-$O$11</f>
        <v>157864462</v>
      </c>
      <c r="P18">
        <f>P8-$P$11</f>
        <v>33582696</v>
      </c>
      <c r="Q18">
        <f>Q8-$X$11</f>
        <v>41612760</v>
      </c>
      <c r="R18"/>
      <c r="S18" s="2">
        <v>0.4</v>
      </c>
      <c r="T18">
        <f>T8-$T$11</f>
        <v>146159629</v>
      </c>
      <c r="U18">
        <f>U8-$U$11</f>
        <v>47450740</v>
      </c>
      <c r="V18">
        <f>V8-$V$11</f>
        <v>104888079</v>
      </c>
      <c r="W18">
        <f>W8-$W$11</f>
        <v>84240000</v>
      </c>
      <c r="X18">
        <f>X8-$X$11</f>
        <v>41612760</v>
      </c>
    </row>
    <row r="19" spans="2:29" x14ac:dyDescent="0.2">
      <c r="B19" s="2">
        <v>0.6</v>
      </c>
      <c r="C19" s="2">
        <f>C9-$C$11</f>
        <v>1429428</v>
      </c>
      <c r="D19" s="2">
        <f>D9-$D$11</f>
        <v>6232950</v>
      </c>
      <c r="E19" s="2">
        <f>E9-$E$11</f>
        <v>3029886</v>
      </c>
      <c r="F19" s="2">
        <f>F9-$F$11</f>
        <v>4596540</v>
      </c>
      <c r="G19" s="2">
        <f>G9-$G$11</f>
        <v>1253637</v>
      </c>
      <c r="H19">
        <f>H9-$X$11</f>
        <v>42638085</v>
      </c>
      <c r="I19"/>
      <c r="J19" s="2">
        <v>0.6</v>
      </c>
      <c r="K19">
        <f>K9-$K$11</f>
        <v>3021095</v>
      </c>
      <c r="L19">
        <f>L9-$L$11</f>
        <v>5049388</v>
      </c>
      <c r="M19">
        <f>M9-$M$11</f>
        <v>17467075</v>
      </c>
      <c r="N19">
        <f>N9-$N$11</f>
        <v>10915828</v>
      </c>
      <c r="O19">
        <f>O9-$O$11</f>
        <v>122998801</v>
      </c>
      <c r="P19">
        <f>P9-$P$11</f>
        <v>6761118</v>
      </c>
      <c r="Q19">
        <f>Q9-$X$11</f>
        <v>42638085</v>
      </c>
      <c r="R19"/>
      <c r="S19" s="2">
        <v>0.6</v>
      </c>
      <c r="T19">
        <f>T9-$T$11</f>
        <v>100528274</v>
      </c>
      <c r="U19">
        <f>U9-$U$11</f>
        <v>12500525</v>
      </c>
      <c r="V19">
        <f>V9-$V$11</f>
        <v>94314759</v>
      </c>
      <c r="W19">
        <f>W9-$W$11</f>
        <v>11009115</v>
      </c>
      <c r="X19">
        <f>X9-$X$11</f>
        <v>42638085</v>
      </c>
    </row>
    <row r="20" spans="2:29" x14ac:dyDescent="0.2">
      <c r="B20" s="2">
        <v>0.8</v>
      </c>
      <c r="C20" s="8">
        <f>C10-$C$11</f>
        <v>735735</v>
      </c>
      <c r="D20" s="2">
        <f>D10-$D$11</f>
        <v>4030641</v>
      </c>
      <c r="E20" s="2">
        <f>E10-$E$11</f>
        <v>1586628</v>
      </c>
      <c r="F20" s="2">
        <f>F10-$F$11</f>
        <v>1926015</v>
      </c>
      <c r="G20" s="2">
        <f>G10-$G$11</f>
        <v>3494988</v>
      </c>
      <c r="H20">
        <f>H10-$X$11</f>
        <v>42986475</v>
      </c>
      <c r="I20"/>
      <c r="J20" s="2">
        <v>0.8</v>
      </c>
      <c r="K20">
        <f>K10-$K$11</f>
        <v>5020015</v>
      </c>
      <c r="L20">
        <f>L10-$L$11</f>
        <v>2902842</v>
      </c>
      <c r="M20">
        <f>M10-$M$11</f>
        <v>5516245</v>
      </c>
      <c r="N20" s="14">
        <f>N10-$N$11</f>
        <v>1316380</v>
      </c>
      <c r="O20">
        <f>O10-$O$11</f>
        <v>44126200</v>
      </c>
      <c r="P20" s="17">
        <f>P10-$P$11</f>
        <v>10624614</v>
      </c>
      <c r="Q20">
        <f>Q10-$X$11</f>
        <v>42986475</v>
      </c>
      <c r="R20"/>
      <c r="S20" s="2">
        <v>0.8</v>
      </c>
      <c r="T20">
        <f>T10-$T$11</f>
        <v>25738251</v>
      </c>
      <c r="U20">
        <f>U10-$U$11</f>
        <v>11128030</v>
      </c>
      <c r="V20">
        <f>V10-$V$11</f>
        <v>84467424</v>
      </c>
      <c r="W20">
        <f>W10-$W$11</f>
        <v>12299040</v>
      </c>
      <c r="X20">
        <f>X10-$X$11</f>
        <v>42986475</v>
      </c>
    </row>
    <row r="21" spans="2:29" x14ac:dyDescent="0.2">
      <c r="C21" s="8"/>
      <c r="H21"/>
      <c r="I21"/>
      <c r="K21"/>
      <c r="L21"/>
      <c r="M21"/>
      <c r="N21" s="14"/>
      <c r="O21"/>
      <c r="P21" s="17"/>
      <c r="Q21"/>
      <c r="R21"/>
      <c r="T21"/>
      <c r="U21"/>
      <c r="V21"/>
      <c r="W21"/>
      <c r="X21"/>
    </row>
    <row r="22" spans="2:29" x14ac:dyDescent="0.2">
      <c r="C22" s="20" t="s">
        <v>48</v>
      </c>
      <c r="E22"/>
      <c r="G22"/>
      <c r="H22"/>
      <c r="I22"/>
      <c r="J22"/>
      <c r="K22" s="20" t="s">
        <v>48</v>
      </c>
      <c r="L22"/>
      <c r="M22"/>
      <c r="N22"/>
      <c r="O22"/>
      <c r="P22"/>
      <c r="Q22"/>
      <c r="R22"/>
      <c r="S22"/>
      <c r="T22" s="20" t="s">
        <v>48</v>
      </c>
      <c r="U22"/>
      <c r="V22"/>
      <c r="W22"/>
      <c r="X22"/>
    </row>
    <row r="23" spans="2:29" x14ac:dyDescent="0.2">
      <c r="C23" s="9" t="s">
        <v>47</v>
      </c>
      <c r="D23" s="9" t="s">
        <v>17</v>
      </c>
      <c r="E23" s="9" t="s">
        <v>18</v>
      </c>
      <c r="F23" s="9" t="s">
        <v>19</v>
      </c>
      <c r="G23" s="9" t="s">
        <v>20</v>
      </c>
      <c r="H23" s="9" t="s">
        <v>31</v>
      </c>
      <c r="I23" s="1"/>
      <c r="J23" s="1"/>
      <c r="K23" s="9" t="s">
        <v>37</v>
      </c>
      <c r="L23" s="9" t="s">
        <v>24</v>
      </c>
      <c r="M23" s="9" t="s">
        <v>23</v>
      </c>
      <c r="N23" s="9" t="s">
        <v>22</v>
      </c>
      <c r="O23" s="9" t="s">
        <v>21</v>
      </c>
      <c r="P23" s="9" t="s">
        <v>25</v>
      </c>
      <c r="Q23" s="9" t="s">
        <v>31</v>
      </c>
      <c r="R23" s="9"/>
      <c r="S23" s="1"/>
      <c r="T23" s="10" t="s">
        <v>26</v>
      </c>
      <c r="U23" s="10" t="s">
        <v>29</v>
      </c>
      <c r="V23" s="9" t="s">
        <v>28</v>
      </c>
      <c r="W23" s="9" t="s">
        <v>30</v>
      </c>
      <c r="X23" s="9" t="s">
        <v>31</v>
      </c>
    </row>
    <row r="24" spans="2:29" x14ac:dyDescent="0.2">
      <c r="B24" s="1" t="s">
        <v>32</v>
      </c>
      <c r="C24" s="9" t="s">
        <v>31</v>
      </c>
      <c r="D24" s="9" t="s">
        <v>27</v>
      </c>
      <c r="E24" s="9" t="s">
        <v>35</v>
      </c>
      <c r="F24" s="9" t="s">
        <v>36</v>
      </c>
      <c r="G24" s="9" t="s">
        <v>33</v>
      </c>
      <c r="H24" s="9" t="s">
        <v>34</v>
      </c>
      <c r="I24" s="1"/>
      <c r="J24" s="1" t="s">
        <v>32</v>
      </c>
      <c r="K24" s="9" t="s">
        <v>25</v>
      </c>
      <c r="L24" s="9" t="s">
        <v>21</v>
      </c>
      <c r="M24" s="9" t="s">
        <v>22</v>
      </c>
      <c r="N24" s="9" t="s">
        <v>23</v>
      </c>
      <c r="O24" s="9" t="s">
        <v>24</v>
      </c>
      <c r="P24" s="9" t="s">
        <v>37</v>
      </c>
      <c r="Q24" s="8" t="s">
        <v>34</v>
      </c>
      <c r="R24" s="8"/>
      <c r="S24" s="1" t="s">
        <v>32</v>
      </c>
      <c r="T24" s="2" t="s">
        <v>20</v>
      </c>
      <c r="U24" s="2" t="s">
        <v>19</v>
      </c>
      <c r="V24" s="8" t="s">
        <v>18</v>
      </c>
      <c r="W24" s="8" t="s">
        <v>17</v>
      </c>
      <c r="X24" s="8" t="s">
        <v>34</v>
      </c>
    </row>
    <row r="25" spans="2:29" x14ac:dyDescent="0.2">
      <c r="B25" s="2">
        <v>0</v>
      </c>
      <c r="C25" s="3">
        <f t="shared" ref="C25:H25" si="0">C16/C16</f>
        <v>1</v>
      </c>
      <c r="D25" s="3">
        <f t="shared" si="0"/>
        <v>1</v>
      </c>
      <c r="E25" s="3">
        <f t="shared" si="0"/>
        <v>1</v>
      </c>
      <c r="F25" s="3">
        <f t="shared" si="0"/>
        <v>1</v>
      </c>
      <c r="G25" s="3">
        <f t="shared" si="0"/>
        <v>1</v>
      </c>
      <c r="H25" s="3">
        <f t="shared" si="0"/>
        <v>1</v>
      </c>
      <c r="I25" s="3"/>
      <c r="J25" s="2">
        <v>0</v>
      </c>
      <c r="K25" s="3">
        <f t="shared" ref="K25:P25" si="1">K16/K16</f>
        <v>1</v>
      </c>
      <c r="L25" s="3">
        <f t="shared" si="1"/>
        <v>1</v>
      </c>
      <c r="M25" s="3">
        <f t="shared" si="1"/>
        <v>1</v>
      </c>
      <c r="N25" s="3">
        <f t="shared" si="1"/>
        <v>1</v>
      </c>
      <c r="O25" s="3">
        <f t="shared" si="1"/>
        <v>1</v>
      </c>
      <c r="P25" s="3">
        <f t="shared" si="1"/>
        <v>1</v>
      </c>
      <c r="Q25" s="3">
        <f>Q16/Q16</f>
        <v>1</v>
      </c>
      <c r="R25" s="3"/>
      <c r="S25" s="2">
        <v>0</v>
      </c>
      <c r="T25" s="3">
        <f>T16/T16</f>
        <v>1</v>
      </c>
      <c r="U25" s="3">
        <f>U16/U16</f>
        <v>1</v>
      </c>
      <c r="V25" s="3">
        <f>V16/V16</f>
        <v>1</v>
      </c>
      <c r="W25" s="3">
        <f>W16/W16</f>
        <v>1</v>
      </c>
      <c r="X25" s="3">
        <f>X16/X16</f>
        <v>1</v>
      </c>
    </row>
    <row r="26" spans="2:29" x14ac:dyDescent="0.2">
      <c r="B26" s="2">
        <v>0.2</v>
      </c>
      <c r="C26" s="3">
        <f t="shared" ref="C26:H26" si="2">C17/C16</f>
        <v>0.99480083186690127</v>
      </c>
      <c r="D26" s="3">
        <f t="shared" si="2"/>
        <v>0.85780735189611734</v>
      </c>
      <c r="E26" s="3">
        <f t="shared" si="2"/>
        <v>0.82242565900532394</v>
      </c>
      <c r="F26" s="3">
        <f t="shared" si="2"/>
        <v>0.9807878202029966</v>
      </c>
      <c r="G26" s="3">
        <f t="shared" si="2"/>
        <v>0.93591228476565513</v>
      </c>
      <c r="H26" s="3">
        <f t="shared" si="2"/>
        <v>1.0173518836954822</v>
      </c>
      <c r="I26" s="3"/>
      <c r="J26" s="2">
        <v>0.2</v>
      </c>
      <c r="K26" s="3">
        <f t="shared" ref="K26:P26" si="3">K17/K16</f>
        <v>1.0661080074487896</v>
      </c>
      <c r="L26" s="3">
        <f t="shared" si="3"/>
        <v>0.92796248934356351</v>
      </c>
      <c r="M26" s="3">
        <f t="shared" si="3"/>
        <v>0.94556420233463034</v>
      </c>
      <c r="N26" s="3">
        <f t="shared" si="3"/>
        <v>0.93614658523042749</v>
      </c>
      <c r="O26" s="3">
        <f t="shared" si="3"/>
        <v>0.9431558065008393</v>
      </c>
      <c r="P26" s="3">
        <f t="shared" si="3"/>
        <v>0.93508685561572547</v>
      </c>
      <c r="Q26" s="3">
        <f>Q17/Q16</f>
        <v>1.0173518836954822</v>
      </c>
      <c r="R26" s="3"/>
      <c r="S26" s="2">
        <v>0.2</v>
      </c>
      <c r="T26" s="3">
        <f>T17/T16</f>
        <v>0.95552804176147776</v>
      </c>
      <c r="U26" s="3">
        <f>U17/U16</f>
        <v>0.89196379215035937</v>
      </c>
      <c r="V26" s="3">
        <f>V17/V16</f>
        <v>1.0000346440325654</v>
      </c>
      <c r="W26" s="3">
        <f>W17/W16</f>
        <v>0.97515106472355961</v>
      </c>
      <c r="X26" s="3">
        <f>X17/X16</f>
        <v>1.0173518836954822</v>
      </c>
    </row>
    <row r="27" spans="2:29" x14ac:dyDescent="0.2">
      <c r="B27" s="2">
        <v>0.4</v>
      </c>
      <c r="C27" s="3">
        <f t="shared" ref="C27:H27" si="4">C18/C16</f>
        <v>0.26923692209246519</v>
      </c>
      <c r="D27" s="3">
        <f t="shared" si="4"/>
        <v>0.41230053621034951</v>
      </c>
      <c r="E27" s="3">
        <f t="shared" si="4"/>
        <v>0.26360212959355928</v>
      </c>
      <c r="F27" s="3">
        <f t="shared" si="4"/>
        <v>0.73042532624456258</v>
      </c>
      <c r="G27" s="3">
        <f t="shared" si="4"/>
        <v>0.10006949270326616</v>
      </c>
      <c r="H27" s="3">
        <f t="shared" si="4"/>
        <v>0.98337762492835179</v>
      </c>
      <c r="I27" s="3"/>
      <c r="J27" s="2">
        <v>0.4</v>
      </c>
      <c r="K27" s="3">
        <f t="shared" ref="K27:P27" si="5">K18/K16</f>
        <v>0.27660793582581295</v>
      </c>
      <c r="L27" s="3">
        <f t="shared" si="5"/>
        <v>0.2390593918726911</v>
      </c>
      <c r="M27" s="3">
        <f t="shared" si="5"/>
        <v>0.88295719844357978</v>
      </c>
      <c r="N27" s="3">
        <f t="shared" si="5"/>
        <v>0.25343944722067985</v>
      </c>
      <c r="O27" s="3">
        <f t="shared" si="5"/>
        <v>1.0099954219441478</v>
      </c>
      <c r="P27" s="3">
        <f t="shared" si="5"/>
        <v>0.44503832899641327</v>
      </c>
      <c r="Q27" s="3">
        <f>Q18/Q16</f>
        <v>0.98337762492835179</v>
      </c>
      <c r="R27" s="3"/>
      <c r="S27" s="2">
        <v>0.4</v>
      </c>
      <c r="T27" s="3">
        <f>T18/T16</f>
        <v>0.94803239191540623</v>
      </c>
      <c r="U27" s="3">
        <f>U18/U16</f>
        <v>0.28786622443338861</v>
      </c>
      <c r="V27" s="3">
        <f>V18/V16</f>
        <v>0.97602632946474965</v>
      </c>
      <c r="W27" s="3">
        <f>W18/W16</f>
        <v>0.51701295763725075</v>
      </c>
      <c r="X27" s="3">
        <f>X18/X16</f>
        <v>0.98337762492835179</v>
      </c>
    </row>
    <row r="28" spans="2:29" x14ac:dyDescent="0.2">
      <c r="B28" s="2">
        <v>0.6</v>
      </c>
      <c r="C28" s="3">
        <f t="shared" ref="C28:H28" si="6">C19/C16</f>
        <v>1.6317389217725162E-2</v>
      </c>
      <c r="D28" s="3">
        <f t="shared" si="6"/>
        <v>8.7214936365398288E-2</v>
      </c>
      <c r="E28" s="3">
        <f t="shared" si="6"/>
        <v>4.116348526165433E-2</v>
      </c>
      <c r="F28" s="3">
        <f t="shared" si="6"/>
        <v>5.1474142097631709E-2</v>
      </c>
      <c r="G28" s="3">
        <f t="shared" si="6"/>
        <v>1.7836460504980309E-2</v>
      </c>
      <c r="H28" s="3">
        <f t="shared" si="6"/>
        <v>1.0076077327914126</v>
      </c>
      <c r="I28" s="3"/>
      <c r="J28" s="2">
        <v>0.6</v>
      </c>
      <c r="K28" s="3">
        <f t="shared" ref="K28:P28" si="7">K19/K16</f>
        <v>2.3814639736427445E-2</v>
      </c>
      <c r="L28" s="3">
        <f t="shared" si="7"/>
        <v>6.4506962205171922E-2</v>
      </c>
      <c r="M28" s="3">
        <f t="shared" si="7"/>
        <v>0.10953307392996109</v>
      </c>
      <c r="N28" s="3">
        <f t="shared" si="7"/>
        <v>0.13301252390647172</v>
      </c>
      <c r="O28" s="3">
        <f t="shared" si="7"/>
        <v>0.78692965054173658</v>
      </c>
      <c r="P28" s="3">
        <f t="shared" si="7"/>
        <v>8.9598424643083194E-2</v>
      </c>
      <c r="Q28" s="3">
        <f>Q19/Q16</f>
        <v>1.0076077327914126</v>
      </c>
      <c r="R28" s="3"/>
      <c r="S28" s="2">
        <v>0.6</v>
      </c>
      <c r="T28" s="3">
        <f>T19/T16</f>
        <v>0.65205461116316421</v>
      </c>
      <c r="U28" s="3">
        <f>U19/U16</f>
        <v>7.5836097291321167E-2</v>
      </c>
      <c r="V28" s="3">
        <f>V19/V16</f>
        <v>0.87763727697904037</v>
      </c>
      <c r="W28" s="3">
        <f>W19/W16</f>
        <v>6.7567130901218214E-2</v>
      </c>
      <c r="X28" s="3">
        <f>X19/X16</f>
        <v>1.0076077327914126</v>
      </c>
    </row>
    <row r="29" spans="2:29" x14ac:dyDescent="0.2">
      <c r="B29" s="2">
        <v>0.8</v>
      </c>
      <c r="C29" s="3">
        <f t="shared" ref="C29:H29" si="8">C20/C16</f>
        <v>8.3986562150055993E-3</v>
      </c>
      <c r="D29" s="3">
        <f t="shared" si="8"/>
        <v>5.6398992182957554E-2</v>
      </c>
      <c r="E29" s="3">
        <f t="shared" si="8"/>
        <v>2.1555642124399428E-2</v>
      </c>
      <c r="F29" s="3">
        <f t="shared" si="8"/>
        <v>2.1568390526824553E-2</v>
      </c>
      <c r="G29" s="3">
        <f t="shared" si="8"/>
        <v>4.9725889892672383E-2</v>
      </c>
      <c r="H29" s="3">
        <f t="shared" si="8"/>
        <v>1.0158407586889688</v>
      </c>
      <c r="I29" s="3"/>
      <c r="J29" s="2">
        <v>0.8</v>
      </c>
      <c r="K29" s="3">
        <f t="shared" ref="K29:P29" si="9">K20/K16</f>
        <v>3.957169459962756E-2</v>
      </c>
      <c r="L29" s="3">
        <f t="shared" si="9"/>
        <v>3.7084398976982097E-2</v>
      </c>
      <c r="M29" s="3">
        <f t="shared" si="9"/>
        <v>3.4591439688715954E-2</v>
      </c>
      <c r="N29" s="3">
        <f t="shared" si="9"/>
        <v>1.6040471343081005E-2</v>
      </c>
      <c r="O29" s="3">
        <f t="shared" si="9"/>
        <v>0.28231344422401955</v>
      </c>
      <c r="P29" s="3">
        <f t="shared" si="9"/>
        <v>0.14079752443913074</v>
      </c>
      <c r="Q29" s="3">
        <f>Q20/Q16</f>
        <v>1.0158407586889688</v>
      </c>
      <c r="R29" s="3"/>
      <c r="S29" s="2">
        <v>0.8</v>
      </c>
      <c r="T29" s="3">
        <f>T20/T16</f>
        <v>0.16694552268772586</v>
      </c>
      <c r="U29" s="3">
        <f>U20/U16</f>
        <v>6.7509673852957433E-2</v>
      </c>
      <c r="V29" s="3">
        <f>V20/V16</f>
        <v>0.78600381084358217</v>
      </c>
      <c r="W29" s="3">
        <f>W20/W16</f>
        <v>7.5483891815038617E-2</v>
      </c>
      <c r="X29" s="3">
        <f>X20/X16</f>
        <v>1.0158407586889688</v>
      </c>
    </row>
    <row r="30" spans="2:2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5"/>
      <c r="R30" s="5"/>
      <c r="S30" s="3"/>
      <c r="T30" s="3"/>
      <c r="U30" s="5"/>
      <c r="V30" s="5"/>
      <c r="W30" s="5"/>
      <c r="X30" s="5"/>
      <c r="Y30" s="5"/>
      <c r="Z30" s="5"/>
      <c r="AA30" s="5"/>
      <c r="AB30" s="3"/>
      <c r="AC30" s="3"/>
    </row>
    <row r="31" spans="2:29" x14ac:dyDescent="0.2">
      <c r="C31" s="21" t="s">
        <v>50</v>
      </c>
      <c r="L31" s="21" t="s">
        <v>50</v>
      </c>
      <c r="Q31" s="11"/>
      <c r="R31" s="11"/>
      <c r="S31" s="5"/>
      <c r="T31" s="11"/>
      <c r="U31" s="21" t="s">
        <v>50</v>
      </c>
      <c r="V31" s="11"/>
      <c r="W31" s="11"/>
      <c r="X31" s="11"/>
      <c r="Y31" s="11"/>
    </row>
    <row r="32" spans="2:29" x14ac:dyDescent="0.2">
      <c r="C32" s="9" t="s">
        <v>45</v>
      </c>
      <c r="D32" s="9" t="s">
        <v>17</v>
      </c>
      <c r="E32" s="9" t="s">
        <v>18</v>
      </c>
      <c r="F32" s="9" t="s">
        <v>19</v>
      </c>
      <c r="G32" s="9" t="s">
        <v>20</v>
      </c>
      <c r="H32" s="9" t="s">
        <v>31</v>
      </c>
      <c r="K32" s="9" t="s">
        <v>37</v>
      </c>
      <c r="L32" s="9" t="s">
        <v>24</v>
      </c>
      <c r="M32" s="9" t="s">
        <v>23</v>
      </c>
      <c r="N32" s="9" t="s">
        <v>22</v>
      </c>
      <c r="O32" s="9" t="s">
        <v>21</v>
      </c>
      <c r="P32" s="9" t="s">
        <v>25</v>
      </c>
      <c r="Q32" s="9" t="s">
        <v>31</v>
      </c>
      <c r="R32" s="10"/>
      <c r="S32" s="5"/>
      <c r="T32" s="10" t="s">
        <v>26</v>
      </c>
      <c r="U32" s="10" t="s">
        <v>29</v>
      </c>
      <c r="V32" s="10" t="s">
        <v>28</v>
      </c>
      <c r="W32" s="10" t="s">
        <v>30</v>
      </c>
      <c r="X32" s="10" t="s">
        <v>31</v>
      </c>
      <c r="Y32" s="11"/>
    </row>
    <row r="33" spans="2:31" x14ac:dyDescent="0.2">
      <c r="B33" s="6" t="s">
        <v>32</v>
      </c>
      <c r="C33" s="9" t="s">
        <v>31</v>
      </c>
      <c r="D33" s="9" t="s">
        <v>27</v>
      </c>
      <c r="E33" s="9" t="s">
        <v>35</v>
      </c>
      <c r="F33" s="9" t="s">
        <v>36</v>
      </c>
      <c r="G33" s="9" t="s">
        <v>33</v>
      </c>
      <c r="H33" s="9" t="s">
        <v>34</v>
      </c>
      <c r="J33" s="6" t="s">
        <v>32</v>
      </c>
      <c r="K33" s="10" t="s">
        <v>25</v>
      </c>
      <c r="L33" s="10" t="s">
        <v>21</v>
      </c>
      <c r="M33" s="10" t="s">
        <v>22</v>
      </c>
      <c r="N33" s="10" t="s">
        <v>23</v>
      </c>
      <c r="O33" s="10" t="s">
        <v>24</v>
      </c>
      <c r="P33" s="10" t="s">
        <v>37</v>
      </c>
      <c r="Q33" s="12" t="s">
        <v>34</v>
      </c>
      <c r="R33" s="12"/>
      <c r="S33" s="6" t="s">
        <v>40</v>
      </c>
      <c r="T33" s="10" t="s">
        <v>20</v>
      </c>
      <c r="U33" s="10" t="s">
        <v>19</v>
      </c>
      <c r="V33" s="10" t="s">
        <v>18</v>
      </c>
      <c r="W33" s="10" t="s">
        <v>17</v>
      </c>
      <c r="X33" s="12" t="s">
        <v>34</v>
      </c>
      <c r="Z33" s="1" t="s">
        <v>20</v>
      </c>
      <c r="AA33" s="1" t="s">
        <v>19</v>
      </c>
      <c r="AB33" s="1" t="s">
        <v>18</v>
      </c>
      <c r="AC33" s="1" t="s">
        <v>17</v>
      </c>
      <c r="AD33" s="1" t="s">
        <v>34</v>
      </c>
    </row>
    <row r="34" spans="2:31" x14ac:dyDescent="0.2">
      <c r="B34" s="11">
        <v>0</v>
      </c>
      <c r="C34" s="5">
        <f t="shared" ref="C34:H38" si="10">1-C25</f>
        <v>0</v>
      </c>
      <c r="D34" s="5">
        <f t="shared" si="10"/>
        <v>0</v>
      </c>
      <c r="E34" s="5">
        <f t="shared" si="10"/>
        <v>0</v>
      </c>
      <c r="F34" s="5">
        <f t="shared" si="10"/>
        <v>0</v>
      </c>
      <c r="G34" s="5">
        <f t="shared" si="10"/>
        <v>0</v>
      </c>
      <c r="H34" s="5">
        <f t="shared" si="10"/>
        <v>0</v>
      </c>
      <c r="J34" s="11">
        <v>0</v>
      </c>
      <c r="K34" s="5">
        <f>1-K25</f>
        <v>0</v>
      </c>
      <c r="L34" s="5">
        <f t="shared" ref="L34:Q34" si="11">1-L25</f>
        <v>0</v>
      </c>
      <c r="M34" s="5">
        <f t="shared" si="11"/>
        <v>0</v>
      </c>
      <c r="N34" s="5">
        <f t="shared" si="11"/>
        <v>0</v>
      </c>
      <c r="O34" s="5">
        <f t="shared" si="11"/>
        <v>0</v>
      </c>
      <c r="P34" s="5">
        <f t="shared" si="11"/>
        <v>0</v>
      </c>
      <c r="Q34" s="5">
        <f t="shared" si="11"/>
        <v>0</v>
      </c>
      <c r="R34" s="5"/>
      <c r="S34" s="11">
        <v>0</v>
      </c>
      <c r="T34" s="5">
        <f t="shared" ref="T34:X38" si="12">1-T25</f>
        <v>0</v>
      </c>
      <c r="U34" s="5">
        <f t="shared" si="12"/>
        <v>0</v>
      </c>
      <c r="V34" s="5">
        <f t="shared" si="12"/>
        <v>0</v>
      </c>
      <c r="W34" s="5">
        <f t="shared" si="12"/>
        <v>0</v>
      </c>
      <c r="X34" s="5">
        <f t="shared" si="12"/>
        <v>0</v>
      </c>
      <c r="Z34" s="6" t="s">
        <v>26</v>
      </c>
      <c r="AA34" s="6" t="s">
        <v>29</v>
      </c>
      <c r="AB34" s="6" t="s">
        <v>28</v>
      </c>
      <c r="AC34" s="1" t="s">
        <v>30</v>
      </c>
      <c r="AD34" s="1" t="s">
        <v>31</v>
      </c>
    </row>
    <row r="35" spans="2:31" x14ac:dyDescent="0.2">
      <c r="B35" s="11">
        <v>0.2</v>
      </c>
      <c r="C35" s="5">
        <f t="shared" si="10"/>
        <v>5.1991681330987305E-3</v>
      </c>
      <c r="D35" s="5">
        <f t="shared" si="10"/>
        <v>0.14219264810388266</v>
      </c>
      <c r="E35" s="5">
        <f t="shared" si="10"/>
        <v>0.17757434099467606</v>
      </c>
      <c r="F35" s="5">
        <f t="shared" si="10"/>
        <v>1.9212179797003404E-2</v>
      </c>
      <c r="G35" s="5">
        <f t="shared" si="10"/>
        <v>6.4087715234344866E-2</v>
      </c>
      <c r="H35" s="5">
        <f t="shared" si="10"/>
        <v>-1.735188369548224E-2</v>
      </c>
      <c r="J35" s="11">
        <v>0.2</v>
      </c>
      <c r="K35" s="5">
        <f>1-K26</f>
        <v>-6.6108007448789641E-2</v>
      </c>
      <c r="L35" s="5">
        <f t="shared" ref="L35:Q35" si="13">1-L26</f>
        <v>7.2037510656436488E-2</v>
      </c>
      <c r="M35" s="5">
        <f t="shared" si="13"/>
        <v>5.4435797665369656E-2</v>
      </c>
      <c r="N35" s="5">
        <f t="shared" si="13"/>
        <v>6.3853414769572514E-2</v>
      </c>
      <c r="O35" s="5">
        <f t="shared" si="13"/>
        <v>5.68441934991607E-2</v>
      </c>
      <c r="P35" s="5">
        <f t="shared" si="13"/>
        <v>6.4913144384274535E-2</v>
      </c>
      <c r="Q35" s="5">
        <f t="shared" si="13"/>
        <v>-1.735188369548224E-2</v>
      </c>
      <c r="R35" s="5"/>
      <c r="S35" s="11">
        <v>0.2</v>
      </c>
      <c r="T35" s="5">
        <f t="shared" si="12"/>
        <v>4.4471958238522236E-2</v>
      </c>
      <c r="U35" s="5">
        <f t="shared" si="12"/>
        <v>0.10803620784964063</v>
      </c>
      <c r="V35" s="5">
        <f t="shared" si="12"/>
        <v>-3.4644032565367411E-5</v>
      </c>
      <c r="W35" s="5">
        <f t="shared" si="12"/>
        <v>2.4848935276440387E-2</v>
      </c>
      <c r="X35" s="5">
        <f t="shared" si="12"/>
        <v>-1.735188369548224E-2</v>
      </c>
      <c r="Z35" s="5">
        <v>1</v>
      </c>
      <c r="AA35" s="5">
        <v>1</v>
      </c>
      <c r="AB35" s="5">
        <v>1</v>
      </c>
      <c r="AC35" s="3">
        <v>1</v>
      </c>
      <c r="AD35" s="3">
        <v>1</v>
      </c>
    </row>
    <row r="36" spans="2:31" x14ac:dyDescent="0.2">
      <c r="B36" s="11">
        <v>0.4</v>
      </c>
      <c r="C36" s="5">
        <f t="shared" si="10"/>
        <v>0.73076307790753481</v>
      </c>
      <c r="D36" s="5">
        <f t="shared" si="10"/>
        <v>0.58769946378965043</v>
      </c>
      <c r="E36" s="5">
        <f t="shared" si="10"/>
        <v>0.73639787040644067</v>
      </c>
      <c r="F36" s="5">
        <f t="shared" si="10"/>
        <v>0.26957467375543742</v>
      </c>
      <c r="G36" s="5">
        <f t="shared" si="10"/>
        <v>0.89993050729673385</v>
      </c>
      <c r="H36" s="5">
        <f t="shared" si="10"/>
        <v>1.662237507164821E-2</v>
      </c>
      <c r="J36" s="11">
        <v>0.4</v>
      </c>
      <c r="K36" s="5">
        <f>1-K27</f>
        <v>0.72339206417418711</v>
      </c>
      <c r="L36" s="5">
        <f t="shared" ref="L36:Q36" si="14">1-L27</f>
        <v>0.7609406081273089</v>
      </c>
      <c r="M36" s="5">
        <f t="shared" si="14"/>
        <v>0.11704280155642022</v>
      </c>
      <c r="N36" s="5">
        <f t="shared" si="14"/>
        <v>0.74656055277932021</v>
      </c>
      <c r="O36" s="5">
        <f t="shared" si="14"/>
        <v>-9.9954219441478198E-3</v>
      </c>
      <c r="P36" s="5">
        <f t="shared" si="14"/>
        <v>0.55496167100358673</v>
      </c>
      <c r="Q36" s="5">
        <f t="shared" si="14"/>
        <v>1.662237507164821E-2</v>
      </c>
      <c r="R36" s="5"/>
      <c r="S36" s="11">
        <v>0.4</v>
      </c>
      <c r="T36" s="5">
        <f t="shared" si="12"/>
        <v>5.1967608084593775E-2</v>
      </c>
      <c r="U36" s="5">
        <f t="shared" si="12"/>
        <v>0.71213377556661139</v>
      </c>
      <c r="V36" s="5">
        <f t="shared" si="12"/>
        <v>2.3973670535250347E-2</v>
      </c>
      <c r="W36" s="5">
        <f t="shared" si="12"/>
        <v>0.48298704236274925</v>
      </c>
      <c r="X36" s="5">
        <f t="shared" si="12"/>
        <v>1.662237507164821E-2</v>
      </c>
      <c r="Z36" s="5">
        <v>0.95818650893531332</v>
      </c>
      <c r="AA36" s="5">
        <v>0.89893668595068033</v>
      </c>
      <c r="AB36" s="5">
        <v>1.0000326519950369</v>
      </c>
      <c r="AC36" s="3">
        <v>0.97663253213406664</v>
      </c>
      <c r="AD36" s="3">
        <v>1.0162336079559304</v>
      </c>
    </row>
    <row r="37" spans="2:31" x14ac:dyDescent="0.2">
      <c r="B37" s="11">
        <v>0.6</v>
      </c>
      <c r="C37" s="5">
        <f t="shared" si="10"/>
        <v>0.98368261078227481</v>
      </c>
      <c r="D37" s="5">
        <f t="shared" si="10"/>
        <v>0.91278506363460177</v>
      </c>
      <c r="E37" s="5">
        <f t="shared" si="10"/>
        <v>0.95883651473834564</v>
      </c>
      <c r="F37" s="5">
        <f t="shared" si="10"/>
        <v>0.94852585790236832</v>
      </c>
      <c r="G37" s="5">
        <f t="shared" si="10"/>
        <v>0.98216353949501967</v>
      </c>
      <c r="H37" s="5">
        <f t="shared" si="10"/>
        <v>-7.6077327914125803E-3</v>
      </c>
      <c r="J37" s="11">
        <v>0.6</v>
      </c>
      <c r="K37" s="5">
        <f>1-K28</f>
        <v>0.97618536026357261</v>
      </c>
      <c r="L37" s="5">
        <f t="shared" ref="L37:Q37" si="15">1-L28</f>
        <v>0.93549303779482806</v>
      </c>
      <c r="M37" s="5">
        <f t="shared" si="15"/>
        <v>0.89046692607003886</v>
      </c>
      <c r="N37" s="5">
        <f t="shared" si="15"/>
        <v>0.86698747609352833</v>
      </c>
      <c r="O37" s="5">
        <f t="shared" si="15"/>
        <v>0.21307034945826342</v>
      </c>
      <c r="P37" s="5">
        <f t="shared" si="15"/>
        <v>0.91040157535691679</v>
      </c>
      <c r="Q37" s="5">
        <f t="shared" si="15"/>
        <v>-7.6077327914125803E-3</v>
      </c>
      <c r="R37" s="5"/>
      <c r="S37" s="11">
        <v>0.6</v>
      </c>
      <c r="T37" s="5">
        <f t="shared" si="12"/>
        <v>0.34794538883683579</v>
      </c>
      <c r="U37" s="5">
        <f t="shared" si="12"/>
        <v>0.92416390270867887</v>
      </c>
      <c r="V37" s="5">
        <f t="shared" si="12"/>
        <v>0.12236272302095963</v>
      </c>
      <c r="W37" s="5">
        <f t="shared" si="12"/>
        <v>0.93243286909878176</v>
      </c>
      <c r="X37" s="5">
        <f t="shared" si="12"/>
        <v>-7.6077327914125803E-3</v>
      </c>
      <c r="Z37" s="5">
        <v>0.95113893783035486</v>
      </c>
      <c r="AA37" s="5">
        <v>0.33382890016482986</v>
      </c>
      <c r="AB37" s="5">
        <v>0.97740481943446744</v>
      </c>
      <c r="AC37" s="3">
        <v>0.54580813759154034</v>
      </c>
      <c r="AD37" s="3">
        <v>0.9844488860722469</v>
      </c>
    </row>
    <row r="38" spans="2:31" x14ac:dyDescent="0.2">
      <c r="B38" s="11">
        <v>0.8</v>
      </c>
      <c r="C38" s="5">
        <f t="shared" si="10"/>
        <v>0.99160134378499443</v>
      </c>
      <c r="D38" s="5">
        <f t="shared" si="10"/>
        <v>0.94360100781704248</v>
      </c>
      <c r="E38" s="5">
        <f t="shared" si="10"/>
        <v>0.97844435787560058</v>
      </c>
      <c r="F38" s="5">
        <f t="shared" si="10"/>
        <v>0.97843160947317542</v>
      </c>
      <c r="G38" s="5">
        <f t="shared" si="10"/>
        <v>0.95027411010732765</v>
      </c>
      <c r="H38" s="5">
        <f t="shared" si="10"/>
        <v>-1.5840758688968837E-2</v>
      </c>
      <c r="J38" s="11">
        <v>0.8</v>
      </c>
      <c r="K38" s="5">
        <f>1-K29</f>
        <v>0.96042830540037238</v>
      </c>
      <c r="L38" s="5">
        <f t="shared" ref="L38:Q38" si="16">1-L29</f>
        <v>0.96291560102301788</v>
      </c>
      <c r="M38" s="5">
        <f t="shared" si="16"/>
        <v>0.96540856031128408</v>
      </c>
      <c r="N38" s="5">
        <f t="shared" si="16"/>
        <v>0.98395952865691905</v>
      </c>
      <c r="O38" s="5">
        <f t="shared" si="16"/>
        <v>0.71768655577598039</v>
      </c>
      <c r="P38" s="5">
        <f t="shared" si="16"/>
        <v>0.85920247556086926</v>
      </c>
      <c r="Q38" s="5">
        <f t="shared" si="16"/>
        <v>-1.5840758688968837E-2</v>
      </c>
      <c r="R38" s="5"/>
      <c r="S38" s="18">
        <v>0.8</v>
      </c>
      <c r="T38" s="5">
        <f t="shared" si="12"/>
        <v>0.83305447731227411</v>
      </c>
      <c r="U38" s="5">
        <f t="shared" si="12"/>
        <v>0.93249032614704253</v>
      </c>
      <c r="V38" s="5">
        <f t="shared" si="12"/>
        <v>0.21399618915641783</v>
      </c>
      <c r="W38" s="5">
        <f t="shared" si="12"/>
        <v>0.92451610818496133</v>
      </c>
      <c r="X38" s="5">
        <f t="shared" si="12"/>
        <v>-1.5840758688968837E-2</v>
      </c>
      <c r="Z38" s="5">
        <v>0.67285426629750822</v>
      </c>
      <c r="AA38" s="5">
        <v>0.13548366245434859</v>
      </c>
      <c r="AB38" s="5">
        <v>0.88467315352968068</v>
      </c>
      <c r="AC38" s="3">
        <v>0.12315779877844966</v>
      </c>
      <c r="AD38" s="3">
        <v>0.9982739776877293</v>
      </c>
    </row>
    <row r="39" spans="2:31" x14ac:dyDescent="0.2">
      <c r="Z39" s="3">
        <v>0.21674427384847722</v>
      </c>
      <c r="AA39" s="4">
        <v>0.12769464464626223</v>
      </c>
      <c r="AB39" s="4">
        <v>0.79830862665708879</v>
      </c>
      <c r="AC39" s="3">
        <v>0.13060257072533349</v>
      </c>
      <c r="AD39" s="3">
        <v>0.99934381526542593</v>
      </c>
    </row>
    <row r="40" spans="2:31" x14ac:dyDescent="0.2">
      <c r="Z40" s="11"/>
      <c r="AA40" s="5"/>
      <c r="AB40" s="5"/>
      <c r="AC40" s="5"/>
      <c r="AD40" s="5"/>
      <c r="AE40" s="5"/>
    </row>
    <row r="41" spans="2:31" x14ac:dyDescent="0.2">
      <c r="Z41" s="11"/>
      <c r="AA41" s="5"/>
      <c r="AB41" s="5"/>
      <c r="AC41" s="5"/>
      <c r="AD41" s="5"/>
      <c r="AE41" s="5"/>
    </row>
    <row r="42" spans="2:31" x14ac:dyDescent="0.2">
      <c r="Z42" s="11"/>
      <c r="AA42" s="5"/>
      <c r="AB42" s="5"/>
      <c r="AC42" s="5"/>
      <c r="AD42" s="5"/>
      <c r="AE42" s="5"/>
    </row>
    <row r="44" spans="2:31" x14ac:dyDescent="0.2">
      <c r="X44" s="6" t="s">
        <v>32</v>
      </c>
      <c r="Y44" s="10" t="s">
        <v>20</v>
      </c>
      <c r="Z44" s="6"/>
      <c r="AA44" s="12" t="s">
        <v>38</v>
      </c>
      <c r="AB44" s="6"/>
      <c r="AC44" s="6"/>
    </row>
    <row r="45" spans="2:31" x14ac:dyDescent="0.2">
      <c r="X45" s="11">
        <v>0.4</v>
      </c>
      <c r="Y45" s="5">
        <v>4.8861062169645142E-2</v>
      </c>
      <c r="Z45" s="8"/>
      <c r="AA45" s="8">
        <f>(0.5+0.7152)/1.836</f>
        <v>0.66187363834422641</v>
      </c>
      <c r="AB45" s="8"/>
      <c r="AC45" s="8"/>
    </row>
    <row r="46" spans="2:31" x14ac:dyDescent="0.2">
      <c r="X46" s="11">
        <v>0.6</v>
      </c>
      <c r="Y46" s="5">
        <v>0.32714573370249178</v>
      </c>
    </row>
    <row r="47" spans="2:31" x14ac:dyDescent="0.2">
      <c r="X47" s="11">
        <v>0.8</v>
      </c>
      <c r="Y47" s="5">
        <v>0.78325572615152272</v>
      </c>
    </row>
    <row r="49" spans="21:27" x14ac:dyDescent="0.2">
      <c r="X49" s="6" t="s">
        <v>32</v>
      </c>
      <c r="Y49" s="10" t="s">
        <v>19</v>
      </c>
      <c r="AA49" s="12" t="s">
        <v>38</v>
      </c>
    </row>
    <row r="50" spans="21:27" x14ac:dyDescent="0.2">
      <c r="X50" s="11">
        <v>0.2</v>
      </c>
      <c r="Y50" s="5">
        <v>0.10106331404931967</v>
      </c>
      <c r="AA50" s="2">
        <f>(0.5+0.464)/2.8255</f>
        <v>0.34117855246858964</v>
      </c>
    </row>
    <row r="51" spans="21:27" x14ac:dyDescent="0.2">
      <c r="X51" s="11">
        <v>0.4</v>
      </c>
      <c r="Y51" s="5">
        <v>0.6661710998351702</v>
      </c>
    </row>
    <row r="52" spans="21:27" x14ac:dyDescent="0.2">
      <c r="X52" s="11"/>
      <c r="Y52" s="5"/>
    </row>
    <row r="53" spans="21:27" x14ac:dyDescent="0.2">
      <c r="X53" s="9"/>
    </row>
    <row r="54" spans="21:27" x14ac:dyDescent="0.2">
      <c r="X54" s="6" t="s">
        <v>32</v>
      </c>
      <c r="Y54" s="10" t="s">
        <v>18</v>
      </c>
      <c r="AA54" s="12" t="s">
        <v>38</v>
      </c>
    </row>
    <row r="55" spans="21:27" x14ac:dyDescent="0.2">
      <c r="U55" s="8"/>
      <c r="V55" s="7"/>
      <c r="X55" s="11">
        <v>0.4</v>
      </c>
      <c r="Y55" s="5">
        <v>2.2595180565532558E-2</v>
      </c>
      <c r="AA55" s="8">
        <f>(0.5+0.1554)/0.4477</f>
        <v>1.4639267366540094</v>
      </c>
    </row>
    <row r="56" spans="21:27" x14ac:dyDescent="0.2">
      <c r="U56" s="8"/>
      <c r="V56" s="7"/>
      <c r="X56" s="11">
        <v>0.6</v>
      </c>
      <c r="Y56" s="5">
        <v>0.11532684647031932</v>
      </c>
      <c r="AA56" s="8"/>
    </row>
    <row r="57" spans="21:27" x14ac:dyDescent="0.2">
      <c r="U57" s="8"/>
      <c r="V57" s="7"/>
      <c r="X57" s="11">
        <v>0.8</v>
      </c>
      <c r="Y57" s="5">
        <v>0.20169137334291121</v>
      </c>
      <c r="AA57" s="8"/>
    </row>
    <row r="58" spans="21:27" x14ac:dyDescent="0.2">
      <c r="U58" s="8"/>
      <c r="V58" s="7"/>
      <c r="AA58" s="8"/>
    </row>
    <row r="59" spans="21:27" x14ac:dyDescent="0.2">
      <c r="X59" s="6" t="s">
        <v>32</v>
      </c>
      <c r="Y59" s="10" t="s">
        <v>17</v>
      </c>
      <c r="AA59" s="12" t="s">
        <v>38</v>
      </c>
    </row>
    <row r="60" spans="21:27" x14ac:dyDescent="0.2">
      <c r="V60" s="8"/>
      <c r="X60" s="11">
        <v>0.2</v>
      </c>
      <c r="Y60" s="5">
        <v>2.3367467865933356E-2</v>
      </c>
      <c r="AA60" s="2">
        <f>(0.5+0.402)/2.1337</f>
        <v>0.42273984158972677</v>
      </c>
    </row>
    <row r="61" spans="21:27" x14ac:dyDescent="0.2">
      <c r="U61" s="8"/>
      <c r="W61" s="7"/>
      <c r="X61" s="11">
        <v>0.4</v>
      </c>
      <c r="Y61" s="5">
        <v>0.45419186240845966</v>
      </c>
    </row>
    <row r="62" spans="21:27" x14ac:dyDescent="0.2">
      <c r="U62" s="8"/>
      <c r="X62" s="11">
        <v>0.6</v>
      </c>
      <c r="Y62" s="5">
        <v>0.87684220122155032</v>
      </c>
    </row>
    <row r="63" spans="21:27" x14ac:dyDescent="0.2">
      <c r="U63" s="8"/>
    </row>
    <row r="64" spans="21:27" x14ac:dyDescent="0.2">
      <c r="U64" s="8"/>
      <c r="X64" s="8" t="s">
        <v>39</v>
      </c>
      <c r="Y64" s="10" t="s">
        <v>17</v>
      </c>
      <c r="Z64" s="3">
        <v>0.42273984158972677</v>
      </c>
    </row>
    <row r="65" spans="24:26" x14ac:dyDescent="0.2">
      <c r="Y65" s="10" t="s">
        <v>18</v>
      </c>
      <c r="Z65" s="3">
        <v>1.4639267366540094</v>
      </c>
    </row>
    <row r="66" spans="24:26" x14ac:dyDescent="0.2">
      <c r="X66" s="9"/>
      <c r="Y66" s="10" t="s">
        <v>19</v>
      </c>
      <c r="Z66" s="3">
        <v>0.34117855246858964</v>
      </c>
    </row>
    <row r="67" spans="24:26" x14ac:dyDescent="0.2">
      <c r="Y67" s="10" t="s">
        <v>20</v>
      </c>
      <c r="Z67" s="3">
        <v>0.66187363834422641</v>
      </c>
    </row>
  </sheetData>
  <phoneticPr fontId="1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7"/>
  <sheetViews>
    <sheetView tabSelected="1" topLeftCell="A82" workbookViewId="0">
      <selection activeCell="P80" sqref="P80"/>
    </sheetView>
  </sheetViews>
  <sheetFormatPr defaultRowHeight="12.75" x14ac:dyDescent="0.2"/>
  <cols>
    <col min="3" max="3" width="10.28515625" customWidth="1"/>
    <col min="11" max="11" width="10.140625" customWidth="1"/>
  </cols>
  <sheetData>
    <row r="2" spans="1:15" x14ac:dyDescent="0.2">
      <c r="A2" s="16" t="s">
        <v>43</v>
      </c>
      <c r="B2" s="16" t="s">
        <v>0</v>
      </c>
      <c r="I2" s="16" t="s">
        <v>43</v>
      </c>
      <c r="J2" s="15" t="s">
        <v>42</v>
      </c>
    </row>
    <row r="4" spans="1:15" x14ac:dyDescent="0.2">
      <c r="B4" t="s">
        <v>1</v>
      </c>
      <c r="J4" t="s">
        <v>1</v>
      </c>
    </row>
    <row r="5" spans="1:15" x14ac:dyDescent="0.2">
      <c r="A5" s="1" t="s">
        <v>32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I5" s="1" t="s">
        <v>32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</row>
    <row r="6" spans="1:15" x14ac:dyDescent="0.2">
      <c r="A6" s="2">
        <v>0</v>
      </c>
      <c r="B6" t="s">
        <v>8</v>
      </c>
      <c r="C6">
        <v>96626530</v>
      </c>
      <c r="D6">
        <v>37.9</v>
      </c>
      <c r="E6">
        <v>7007</v>
      </c>
      <c r="F6">
        <v>13790</v>
      </c>
      <c r="G6">
        <v>41205</v>
      </c>
      <c r="I6" s="2">
        <v>0</v>
      </c>
      <c r="J6" t="s">
        <v>8</v>
      </c>
      <c r="K6">
        <v>135299626</v>
      </c>
      <c r="L6">
        <v>38</v>
      </c>
      <c r="M6">
        <v>4543</v>
      </c>
      <c r="N6">
        <v>29782</v>
      </c>
      <c r="O6">
        <v>21671</v>
      </c>
    </row>
    <row r="7" spans="1:15" x14ac:dyDescent="0.2">
      <c r="A7" s="2">
        <v>0.2</v>
      </c>
      <c r="B7" t="s">
        <v>9</v>
      </c>
      <c r="C7">
        <v>96171075</v>
      </c>
      <c r="D7">
        <v>37.799999999999997</v>
      </c>
      <c r="E7">
        <v>7007</v>
      </c>
      <c r="F7">
        <v>13725</v>
      </c>
      <c r="G7">
        <v>40617</v>
      </c>
      <c r="I7" s="2">
        <v>0.2</v>
      </c>
      <c r="J7" t="s">
        <v>9</v>
      </c>
      <c r="K7">
        <v>143686004</v>
      </c>
      <c r="L7">
        <v>40.4</v>
      </c>
      <c r="M7">
        <v>4543</v>
      </c>
      <c r="N7">
        <v>31628</v>
      </c>
      <c r="O7">
        <v>19847</v>
      </c>
    </row>
    <row r="8" spans="1:15" x14ac:dyDescent="0.2">
      <c r="A8" s="2">
        <v>0.4</v>
      </c>
      <c r="B8" t="s">
        <v>10</v>
      </c>
      <c r="C8">
        <v>32610578</v>
      </c>
      <c r="D8">
        <v>12.8</v>
      </c>
      <c r="E8">
        <v>7007</v>
      </c>
      <c r="F8">
        <v>4654</v>
      </c>
      <c r="G8">
        <v>39350</v>
      </c>
      <c r="I8" s="2">
        <v>0.4</v>
      </c>
      <c r="J8" t="s">
        <v>10</v>
      </c>
      <c r="K8">
        <v>43531026</v>
      </c>
      <c r="L8">
        <v>12.2</v>
      </c>
      <c r="M8">
        <v>4543</v>
      </c>
      <c r="N8">
        <v>9582</v>
      </c>
      <c r="O8">
        <v>14008</v>
      </c>
    </row>
    <row r="9" spans="1:15" x14ac:dyDescent="0.2">
      <c r="A9" s="2">
        <v>0.6</v>
      </c>
      <c r="B9" t="s">
        <v>11</v>
      </c>
      <c r="C9">
        <v>10454444</v>
      </c>
      <c r="D9">
        <v>4.0999999999999996</v>
      </c>
      <c r="E9">
        <v>7007</v>
      </c>
      <c r="F9">
        <v>1492</v>
      </c>
      <c r="G9">
        <v>38790</v>
      </c>
      <c r="I9" s="2">
        <v>0.6</v>
      </c>
      <c r="J9" t="s">
        <v>11</v>
      </c>
      <c r="K9">
        <v>11461989</v>
      </c>
      <c r="L9">
        <v>3.2</v>
      </c>
      <c r="M9">
        <v>4543</v>
      </c>
      <c r="N9">
        <v>2523</v>
      </c>
      <c r="O9">
        <v>12242</v>
      </c>
    </row>
    <row r="10" spans="1:15" x14ac:dyDescent="0.2">
      <c r="A10" s="2">
        <v>0.8</v>
      </c>
      <c r="B10" t="s">
        <v>12</v>
      </c>
      <c r="C10">
        <v>9760751</v>
      </c>
      <c r="D10">
        <v>3.8</v>
      </c>
      <c r="E10">
        <v>7007</v>
      </c>
      <c r="F10">
        <v>1393</v>
      </c>
      <c r="G10">
        <v>38339</v>
      </c>
      <c r="I10" s="2">
        <v>0.8</v>
      </c>
      <c r="J10" t="s">
        <v>12</v>
      </c>
      <c r="K10">
        <v>13460909</v>
      </c>
      <c r="L10">
        <v>3.8</v>
      </c>
      <c r="M10">
        <v>4543</v>
      </c>
      <c r="N10">
        <v>2963</v>
      </c>
      <c r="O10">
        <v>10867</v>
      </c>
    </row>
    <row r="11" spans="1:15" x14ac:dyDescent="0.2">
      <c r="A11" s="2" t="s">
        <v>16</v>
      </c>
      <c r="B11" t="s">
        <v>13</v>
      </c>
      <c r="C11">
        <v>9025016</v>
      </c>
      <c r="D11">
        <v>3.5</v>
      </c>
      <c r="E11">
        <v>7007</v>
      </c>
      <c r="F11">
        <v>1288</v>
      </c>
      <c r="G11">
        <v>39867</v>
      </c>
      <c r="I11" s="2" t="s">
        <v>16</v>
      </c>
      <c r="J11" t="s">
        <v>13</v>
      </c>
      <c r="K11">
        <v>8440894</v>
      </c>
      <c r="L11">
        <v>2.4</v>
      </c>
      <c r="M11">
        <v>4543</v>
      </c>
      <c r="N11">
        <v>1858</v>
      </c>
      <c r="O11">
        <v>16507</v>
      </c>
    </row>
    <row r="14" spans="1:15" x14ac:dyDescent="0.2">
      <c r="B14" t="s">
        <v>14</v>
      </c>
      <c r="J14" t="s">
        <v>14</v>
      </c>
    </row>
    <row r="15" spans="1:15" x14ac:dyDescent="0.2">
      <c r="B15" t="s">
        <v>15</v>
      </c>
      <c r="J15" t="s">
        <v>15</v>
      </c>
    </row>
    <row r="17" spans="1:15" x14ac:dyDescent="0.2">
      <c r="A17" s="16" t="s">
        <v>43</v>
      </c>
      <c r="B17" s="16" t="s">
        <v>17</v>
      </c>
      <c r="I17" s="16" t="s">
        <v>43</v>
      </c>
      <c r="J17" s="16" t="s">
        <v>18</v>
      </c>
    </row>
    <row r="19" spans="1:15" x14ac:dyDescent="0.2">
      <c r="B19" t="s">
        <v>1</v>
      </c>
      <c r="J19" t="s">
        <v>1</v>
      </c>
    </row>
    <row r="20" spans="1:15" x14ac:dyDescent="0.2">
      <c r="A20" s="1" t="s">
        <v>32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I20" s="1" t="s">
        <v>32</v>
      </c>
      <c r="J20" t="s">
        <v>2</v>
      </c>
      <c r="K20" t="s">
        <v>3</v>
      </c>
      <c r="L20" t="s">
        <v>4</v>
      </c>
      <c r="M20" t="s">
        <v>5</v>
      </c>
      <c r="N20" t="s">
        <v>6</v>
      </c>
      <c r="O20" t="s">
        <v>7</v>
      </c>
    </row>
    <row r="21" spans="1:15" x14ac:dyDescent="0.2">
      <c r="A21" s="2">
        <v>0</v>
      </c>
      <c r="B21" t="s">
        <v>8</v>
      </c>
      <c r="C21">
        <v>76900752</v>
      </c>
      <c r="D21">
        <v>37.5</v>
      </c>
      <c r="E21">
        <v>4617</v>
      </c>
      <c r="F21">
        <v>16656</v>
      </c>
      <c r="G21">
        <v>38334</v>
      </c>
      <c r="I21" s="2">
        <v>0</v>
      </c>
      <c r="J21" t="s">
        <v>8</v>
      </c>
      <c r="K21">
        <v>79355295</v>
      </c>
      <c r="L21">
        <v>41.2</v>
      </c>
      <c r="M21">
        <v>4779</v>
      </c>
      <c r="N21">
        <v>16605</v>
      </c>
      <c r="O21">
        <v>37232</v>
      </c>
    </row>
    <row r="22" spans="1:15" x14ac:dyDescent="0.2">
      <c r="A22" s="2">
        <v>0.2</v>
      </c>
      <c r="B22" t="s">
        <v>9</v>
      </c>
      <c r="C22">
        <v>66738735</v>
      </c>
      <c r="D22">
        <v>32.5</v>
      </c>
      <c r="E22">
        <v>4617</v>
      </c>
      <c r="F22">
        <v>14455</v>
      </c>
      <c r="G22">
        <v>37078</v>
      </c>
      <c r="I22" s="2">
        <v>0.2</v>
      </c>
      <c r="J22" t="s">
        <v>9</v>
      </c>
      <c r="K22">
        <v>66284730</v>
      </c>
      <c r="L22">
        <v>34.4</v>
      </c>
      <c r="M22">
        <v>4779</v>
      </c>
      <c r="N22">
        <v>13870</v>
      </c>
      <c r="O22">
        <v>36982</v>
      </c>
    </row>
    <row r="23" spans="1:15" x14ac:dyDescent="0.2">
      <c r="A23" s="2">
        <v>0.4</v>
      </c>
      <c r="B23" t="s">
        <v>10</v>
      </c>
      <c r="C23">
        <v>34899903</v>
      </c>
      <c r="D23">
        <v>17</v>
      </c>
      <c r="E23">
        <v>4617</v>
      </c>
      <c r="F23">
        <v>7559</v>
      </c>
      <c r="G23">
        <v>35794</v>
      </c>
      <c r="I23" s="2">
        <v>0.4</v>
      </c>
      <c r="J23" t="s">
        <v>10</v>
      </c>
      <c r="K23">
        <v>25151877</v>
      </c>
      <c r="L23">
        <v>13.1</v>
      </c>
      <c r="M23">
        <v>4779</v>
      </c>
      <c r="N23">
        <v>5263</v>
      </c>
      <c r="O23">
        <v>34848</v>
      </c>
    </row>
    <row r="24" spans="1:15" x14ac:dyDescent="0.2">
      <c r="A24" s="2">
        <v>0.6</v>
      </c>
      <c r="B24" t="s">
        <v>11</v>
      </c>
      <c r="C24">
        <v>11667159</v>
      </c>
      <c r="D24">
        <v>5.7</v>
      </c>
      <c r="E24">
        <v>4617</v>
      </c>
      <c r="F24">
        <v>2527</v>
      </c>
      <c r="G24">
        <v>34936</v>
      </c>
      <c r="I24" s="2">
        <v>0.6</v>
      </c>
      <c r="J24" t="s">
        <v>11</v>
      </c>
      <c r="K24">
        <v>8779023</v>
      </c>
      <c r="L24">
        <v>4.5999999999999996</v>
      </c>
      <c r="M24">
        <v>4779</v>
      </c>
      <c r="N24">
        <v>1837</v>
      </c>
      <c r="O24">
        <v>33930</v>
      </c>
    </row>
    <row r="25" spans="1:15" x14ac:dyDescent="0.2">
      <c r="A25" s="2">
        <v>0.8</v>
      </c>
      <c r="B25" t="s">
        <v>12</v>
      </c>
      <c r="C25">
        <v>9464850</v>
      </c>
      <c r="D25">
        <v>4.5999999999999996</v>
      </c>
      <c r="E25">
        <v>4617</v>
      </c>
      <c r="F25">
        <v>2050</v>
      </c>
      <c r="G25">
        <v>34885</v>
      </c>
      <c r="I25" s="2">
        <v>0.8</v>
      </c>
      <c r="J25" t="s">
        <v>12</v>
      </c>
      <c r="K25">
        <v>7335765</v>
      </c>
      <c r="L25">
        <v>3.8</v>
      </c>
      <c r="M25">
        <v>4779</v>
      </c>
      <c r="N25">
        <v>1535</v>
      </c>
      <c r="O25">
        <v>33210</v>
      </c>
    </row>
    <row r="26" spans="1:15" x14ac:dyDescent="0.2">
      <c r="A26" s="2" t="s">
        <v>16</v>
      </c>
      <c r="B26" t="s">
        <v>13</v>
      </c>
      <c r="C26">
        <v>5434209</v>
      </c>
      <c r="D26">
        <v>2.6</v>
      </c>
      <c r="E26">
        <v>4617</v>
      </c>
      <c r="F26">
        <v>1177</v>
      </c>
      <c r="G26">
        <v>35725</v>
      </c>
      <c r="I26" s="2" t="s">
        <v>16</v>
      </c>
      <c r="J26" t="s">
        <v>13</v>
      </c>
      <c r="K26">
        <v>5749137</v>
      </c>
      <c r="L26">
        <v>3</v>
      </c>
      <c r="M26">
        <v>4779</v>
      </c>
      <c r="N26">
        <v>1203</v>
      </c>
      <c r="O26">
        <v>35556</v>
      </c>
    </row>
    <row r="29" spans="1:15" x14ac:dyDescent="0.2">
      <c r="B29" t="s">
        <v>14</v>
      </c>
      <c r="J29" t="s">
        <v>14</v>
      </c>
    </row>
    <row r="30" spans="1:15" x14ac:dyDescent="0.2">
      <c r="B30" t="s">
        <v>15</v>
      </c>
      <c r="J30" t="s">
        <v>15</v>
      </c>
    </row>
    <row r="32" spans="1:15" x14ac:dyDescent="0.2">
      <c r="A32" s="16" t="s">
        <v>43</v>
      </c>
      <c r="B32" s="16" t="s">
        <v>19</v>
      </c>
      <c r="I32" s="16" t="s">
        <v>43</v>
      </c>
      <c r="J32" s="16" t="s">
        <v>20</v>
      </c>
    </row>
    <row r="34" spans="1:15" x14ac:dyDescent="0.2">
      <c r="B34" t="s">
        <v>1</v>
      </c>
      <c r="J34" t="s">
        <v>1</v>
      </c>
    </row>
    <row r="35" spans="1:15" x14ac:dyDescent="0.2">
      <c r="A35" s="1" t="s">
        <v>32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I35" s="1" t="s">
        <v>32</v>
      </c>
      <c r="J35" t="s">
        <v>2</v>
      </c>
      <c r="K35" t="s">
        <v>3</v>
      </c>
      <c r="L35" t="s">
        <v>4</v>
      </c>
      <c r="M35" t="s">
        <v>5</v>
      </c>
      <c r="N35" t="s">
        <v>6</v>
      </c>
      <c r="O35" t="s">
        <v>7</v>
      </c>
    </row>
    <row r="36" spans="1:15" x14ac:dyDescent="0.2">
      <c r="A36" s="2">
        <v>0</v>
      </c>
      <c r="B36" t="s">
        <v>8</v>
      </c>
      <c r="C36">
        <v>98237555</v>
      </c>
      <c r="D36">
        <v>32.5</v>
      </c>
      <c r="E36">
        <v>5395</v>
      </c>
      <c r="F36">
        <v>18209</v>
      </c>
      <c r="G36">
        <v>33260</v>
      </c>
      <c r="I36" s="2">
        <v>0</v>
      </c>
      <c r="J36" t="s">
        <v>8</v>
      </c>
      <c r="K36">
        <v>76531554</v>
      </c>
      <c r="L36">
        <v>41.3</v>
      </c>
      <c r="M36">
        <v>5427</v>
      </c>
      <c r="N36">
        <v>14102</v>
      </c>
      <c r="O36">
        <v>37977</v>
      </c>
    </row>
    <row r="37" spans="1:15" x14ac:dyDescent="0.2">
      <c r="A37" s="2">
        <v>0.2</v>
      </c>
      <c r="B37" t="s">
        <v>9</v>
      </c>
      <c r="C37">
        <v>96521945</v>
      </c>
      <c r="D37">
        <v>31.9</v>
      </c>
      <c r="E37">
        <v>5395</v>
      </c>
      <c r="F37">
        <v>17891</v>
      </c>
      <c r="G37">
        <v>34408</v>
      </c>
      <c r="I37" s="2">
        <v>0.2</v>
      </c>
      <c r="J37" t="s">
        <v>9</v>
      </c>
      <c r="K37">
        <v>72027144</v>
      </c>
      <c r="L37">
        <v>38.9</v>
      </c>
      <c r="M37">
        <v>5427</v>
      </c>
      <c r="N37">
        <v>13272</v>
      </c>
      <c r="O37">
        <v>38275</v>
      </c>
    </row>
    <row r="38" spans="1:15" x14ac:dyDescent="0.2">
      <c r="A38" s="2">
        <v>0.4</v>
      </c>
      <c r="B38" t="s">
        <v>10</v>
      </c>
      <c r="C38">
        <v>74165065</v>
      </c>
      <c r="D38">
        <v>24.5</v>
      </c>
      <c r="E38">
        <v>5395</v>
      </c>
      <c r="F38">
        <v>13747</v>
      </c>
      <c r="G38">
        <v>32579</v>
      </c>
      <c r="I38" s="2">
        <v>0.4</v>
      </c>
      <c r="J38" t="s">
        <v>10</v>
      </c>
      <c r="K38">
        <v>13279869</v>
      </c>
      <c r="L38">
        <v>7.2</v>
      </c>
      <c r="M38">
        <v>5427</v>
      </c>
      <c r="N38">
        <v>2447</v>
      </c>
      <c r="O38">
        <v>36940</v>
      </c>
    </row>
    <row r="39" spans="1:15" x14ac:dyDescent="0.2">
      <c r="A39" s="2">
        <v>0.6</v>
      </c>
      <c r="B39" t="s">
        <v>11</v>
      </c>
      <c r="C39">
        <v>13536055</v>
      </c>
      <c r="D39">
        <v>4.5</v>
      </c>
      <c r="E39">
        <v>5395</v>
      </c>
      <c r="F39">
        <v>2509</v>
      </c>
      <c r="G39">
        <v>31177</v>
      </c>
      <c r="I39" s="2">
        <v>0.6</v>
      </c>
      <c r="J39" t="s">
        <v>11</v>
      </c>
      <c r="K39">
        <v>7500114</v>
      </c>
      <c r="L39">
        <v>4</v>
      </c>
      <c r="M39">
        <v>5427</v>
      </c>
      <c r="N39">
        <v>1382</v>
      </c>
      <c r="O39">
        <v>36320</v>
      </c>
    </row>
    <row r="40" spans="1:15" x14ac:dyDescent="0.2">
      <c r="A40" s="2">
        <v>0.8</v>
      </c>
      <c r="B40" t="s">
        <v>12</v>
      </c>
      <c r="C40">
        <v>10865530</v>
      </c>
      <c r="D40">
        <v>3.6</v>
      </c>
      <c r="E40">
        <v>5395</v>
      </c>
      <c r="F40">
        <v>2014</v>
      </c>
      <c r="G40">
        <v>30863</v>
      </c>
      <c r="I40" s="2">
        <v>0.8</v>
      </c>
      <c r="J40" t="s">
        <v>12</v>
      </c>
      <c r="K40">
        <v>9741465</v>
      </c>
      <c r="L40">
        <v>5.3</v>
      </c>
      <c r="M40">
        <v>5427</v>
      </c>
      <c r="N40">
        <v>1795</v>
      </c>
      <c r="O40">
        <v>36196</v>
      </c>
    </row>
    <row r="41" spans="1:15" x14ac:dyDescent="0.2">
      <c r="A41" s="2" t="s">
        <v>16</v>
      </c>
      <c r="B41" t="s">
        <v>13</v>
      </c>
      <c r="C41">
        <v>8939515</v>
      </c>
      <c r="D41">
        <v>3</v>
      </c>
      <c r="E41">
        <v>5395</v>
      </c>
      <c r="F41">
        <v>1657</v>
      </c>
      <c r="G41">
        <v>30897</v>
      </c>
      <c r="I41" s="2" t="s">
        <v>16</v>
      </c>
      <c r="J41" t="s">
        <v>13</v>
      </c>
      <c r="K41">
        <v>6246477</v>
      </c>
      <c r="L41">
        <v>3.4</v>
      </c>
      <c r="M41">
        <v>5427</v>
      </c>
      <c r="N41">
        <v>1151</v>
      </c>
      <c r="O41">
        <v>37467</v>
      </c>
    </row>
    <row r="44" spans="1:15" x14ac:dyDescent="0.2">
      <c r="B44" t="s">
        <v>14</v>
      </c>
      <c r="J44" t="s">
        <v>14</v>
      </c>
    </row>
    <row r="45" spans="1:15" x14ac:dyDescent="0.2">
      <c r="B45" t="s">
        <v>15</v>
      </c>
      <c r="J45" t="s">
        <v>15</v>
      </c>
    </row>
    <row r="47" spans="1:15" x14ac:dyDescent="0.2">
      <c r="A47" s="16" t="s">
        <v>43</v>
      </c>
      <c r="B47" s="16" t="s">
        <v>21</v>
      </c>
      <c r="I47" s="16" t="s">
        <v>43</v>
      </c>
      <c r="J47" s="16" t="s">
        <v>22</v>
      </c>
    </row>
    <row r="49" spans="1:15" x14ac:dyDescent="0.2">
      <c r="B49" t="s">
        <v>1</v>
      </c>
      <c r="J49" t="s">
        <v>1</v>
      </c>
    </row>
    <row r="50" spans="1:15" x14ac:dyDescent="0.2">
      <c r="A50" s="1" t="s">
        <v>32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I50" s="1" t="s">
        <v>32</v>
      </c>
      <c r="J50" t="s">
        <v>2</v>
      </c>
      <c r="K50" t="s">
        <v>3</v>
      </c>
      <c r="L50" t="s">
        <v>4</v>
      </c>
      <c r="M50" t="s">
        <v>5</v>
      </c>
      <c r="N50" t="s">
        <v>6</v>
      </c>
      <c r="O50" t="s">
        <v>7</v>
      </c>
    </row>
    <row r="51" spans="1:15" x14ac:dyDescent="0.2">
      <c r="A51" s="2">
        <v>0</v>
      </c>
      <c r="B51" t="s">
        <v>8</v>
      </c>
      <c r="C51">
        <v>168269897</v>
      </c>
      <c r="D51">
        <v>24</v>
      </c>
      <c r="E51">
        <v>5963</v>
      </c>
      <c r="F51">
        <v>28219</v>
      </c>
      <c r="G51">
        <v>17710</v>
      </c>
      <c r="I51" s="2">
        <v>0</v>
      </c>
      <c r="J51" t="s">
        <v>8</v>
      </c>
      <c r="K51">
        <v>88486051</v>
      </c>
      <c r="L51">
        <v>38.4</v>
      </c>
      <c r="M51">
        <v>5063</v>
      </c>
      <c r="N51">
        <v>17477</v>
      </c>
      <c r="O51">
        <v>34301</v>
      </c>
    </row>
    <row r="52" spans="1:15" x14ac:dyDescent="0.2">
      <c r="A52" s="2">
        <v>0.2</v>
      </c>
      <c r="B52" t="s">
        <v>9</v>
      </c>
      <c r="C52">
        <v>159385027</v>
      </c>
      <c r="D52">
        <v>22.8</v>
      </c>
      <c r="E52">
        <v>5963</v>
      </c>
      <c r="F52">
        <v>26729</v>
      </c>
      <c r="G52">
        <v>22573</v>
      </c>
      <c r="I52" s="2">
        <v>0.2</v>
      </c>
      <c r="J52" t="s">
        <v>9</v>
      </c>
      <c r="K52">
        <v>83245846</v>
      </c>
      <c r="L52">
        <v>36.1</v>
      </c>
      <c r="M52">
        <v>5063</v>
      </c>
      <c r="N52">
        <v>16442</v>
      </c>
      <c r="O52">
        <v>33756</v>
      </c>
    </row>
    <row r="53" spans="1:15" x14ac:dyDescent="0.2">
      <c r="A53" s="2">
        <v>0.4</v>
      </c>
      <c r="B53" t="s">
        <v>10</v>
      </c>
      <c r="C53">
        <v>169832203</v>
      </c>
      <c r="D53">
        <v>24.2</v>
      </c>
      <c r="E53">
        <v>5963</v>
      </c>
      <c r="F53">
        <v>28481</v>
      </c>
      <c r="G53">
        <v>19650</v>
      </c>
      <c r="I53" s="2">
        <v>0.4</v>
      </c>
      <c r="J53" t="s">
        <v>10</v>
      </c>
      <c r="K53">
        <v>27218688</v>
      </c>
      <c r="L53">
        <v>11.8</v>
      </c>
      <c r="M53">
        <v>5063</v>
      </c>
      <c r="N53">
        <v>5376</v>
      </c>
      <c r="O53">
        <v>32244</v>
      </c>
    </row>
    <row r="54" spans="1:15" x14ac:dyDescent="0.2">
      <c r="A54" s="2">
        <v>0.6</v>
      </c>
      <c r="B54" t="s">
        <v>11</v>
      </c>
      <c r="C54">
        <v>134966542</v>
      </c>
      <c r="D54">
        <v>19.3</v>
      </c>
      <c r="E54">
        <v>5963</v>
      </c>
      <c r="F54">
        <v>22634</v>
      </c>
      <c r="G54">
        <v>14501</v>
      </c>
      <c r="I54" s="2">
        <v>0.6</v>
      </c>
      <c r="J54" t="s">
        <v>11</v>
      </c>
      <c r="K54">
        <v>17335712</v>
      </c>
      <c r="L54">
        <v>7.5</v>
      </c>
      <c r="M54">
        <v>5063</v>
      </c>
      <c r="N54">
        <v>3424</v>
      </c>
      <c r="O54">
        <v>31964</v>
      </c>
    </row>
    <row r="55" spans="1:15" x14ac:dyDescent="0.2">
      <c r="A55" s="2">
        <v>0.8</v>
      </c>
      <c r="B55" t="s">
        <v>12</v>
      </c>
      <c r="C55">
        <v>56093941</v>
      </c>
      <c r="D55">
        <v>8</v>
      </c>
      <c r="E55">
        <v>5963</v>
      </c>
      <c r="F55">
        <v>9407</v>
      </c>
      <c r="G55">
        <v>13706</v>
      </c>
      <c r="I55" s="2">
        <v>0.8</v>
      </c>
      <c r="J55" t="s">
        <v>12</v>
      </c>
      <c r="K55">
        <v>7736264</v>
      </c>
      <c r="L55">
        <v>3.4</v>
      </c>
      <c r="M55">
        <v>5063</v>
      </c>
      <c r="N55">
        <v>1528</v>
      </c>
      <c r="O55">
        <v>31846</v>
      </c>
    </row>
    <row r="56" spans="1:15" x14ac:dyDescent="0.2">
      <c r="A56" s="2" t="s">
        <v>16</v>
      </c>
      <c r="B56" t="s">
        <v>13</v>
      </c>
      <c r="C56">
        <v>11967741</v>
      </c>
      <c r="D56">
        <v>1.7</v>
      </c>
      <c r="E56">
        <v>5963</v>
      </c>
      <c r="F56">
        <v>2007</v>
      </c>
      <c r="G56">
        <v>13847</v>
      </c>
      <c r="I56" s="2" t="s">
        <v>16</v>
      </c>
      <c r="J56" t="s">
        <v>13</v>
      </c>
      <c r="K56">
        <v>6419884</v>
      </c>
      <c r="L56">
        <v>2.8</v>
      </c>
      <c r="M56">
        <v>5063</v>
      </c>
      <c r="N56">
        <v>1268</v>
      </c>
      <c r="O56">
        <v>34026</v>
      </c>
    </row>
    <row r="59" spans="1:15" x14ac:dyDescent="0.2">
      <c r="B59" t="s">
        <v>14</v>
      </c>
      <c r="J59" t="s">
        <v>14</v>
      </c>
    </row>
    <row r="60" spans="1:15" x14ac:dyDescent="0.2">
      <c r="B60" t="s">
        <v>15</v>
      </c>
      <c r="J60" t="s">
        <v>15</v>
      </c>
    </row>
    <row r="62" spans="1:15" x14ac:dyDescent="0.2">
      <c r="A62" s="16" t="s">
        <v>43</v>
      </c>
      <c r="B62" s="16" t="s">
        <v>23</v>
      </c>
      <c r="I62" s="16" t="s">
        <v>43</v>
      </c>
      <c r="J62" s="16" t="s">
        <v>24</v>
      </c>
    </row>
    <row r="64" spans="1:15" x14ac:dyDescent="0.2">
      <c r="B64" t="s">
        <v>1</v>
      </c>
      <c r="J64" t="s">
        <v>1</v>
      </c>
    </row>
    <row r="65" spans="1:15" x14ac:dyDescent="0.2">
      <c r="A65" s="1" t="s">
        <v>32</v>
      </c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I65" s="1" t="s">
        <v>32</v>
      </c>
      <c r="J65" t="s">
        <v>2</v>
      </c>
      <c r="K65" t="s">
        <v>3</v>
      </c>
      <c r="L65" t="s">
        <v>4</v>
      </c>
      <c r="M65" t="s">
        <v>5</v>
      </c>
      <c r="N65" t="s">
        <v>6</v>
      </c>
      <c r="O65" t="s">
        <v>7</v>
      </c>
    </row>
    <row r="66" spans="1:15" x14ac:dyDescent="0.2">
      <c r="A66" s="2">
        <v>0</v>
      </c>
      <c r="B66" t="s">
        <v>8</v>
      </c>
      <c r="C66">
        <v>171934345</v>
      </c>
      <c r="D66">
        <v>31.3</v>
      </c>
      <c r="E66">
        <v>6205</v>
      </c>
      <c r="F66">
        <v>27709</v>
      </c>
      <c r="G66">
        <v>19193</v>
      </c>
      <c r="I66" s="2">
        <v>0</v>
      </c>
      <c r="J66" t="s">
        <v>8</v>
      </c>
      <c r="K66">
        <v>85122227</v>
      </c>
      <c r="L66">
        <v>38.9</v>
      </c>
      <c r="M66">
        <v>5561</v>
      </c>
      <c r="N66">
        <v>15307</v>
      </c>
      <c r="O66">
        <v>37654</v>
      </c>
    </row>
    <row r="67" spans="1:15" x14ac:dyDescent="0.2">
      <c r="A67" s="2">
        <v>0.2</v>
      </c>
      <c r="B67" t="s">
        <v>9</v>
      </c>
      <c r="C67">
        <v>163253550</v>
      </c>
      <c r="D67">
        <v>29.7</v>
      </c>
      <c r="E67">
        <v>6205</v>
      </c>
      <c r="F67">
        <v>26310</v>
      </c>
      <c r="G67">
        <v>20938</v>
      </c>
      <c r="I67" s="2">
        <v>0.2</v>
      </c>
      <c r="J67" t="s">
        <v>9</v>
      </c>
      <c r="K67">
        <v>79483373</v>
      </c>
      <c r="L67">
        <v>36.4</v>
      </c>
      <c r="M67">
        <v>5561</v>
      </c>
      <c r="N67">
        <v>14293</v>
      </c>
      <c r="O67">
        <v>37899</v>
      </c>
    </row>
    <row r="68" spans="1:15" x14ac:dyDescent="0.2">
      <c r="A68" s="2">
        <v>0.4</v>
      </c>
      <c r="B68" t="s">
        <v>10</v>
      </c>
      <c r="C68">
        <v>153269705</v>
      </c>
      <c r="D68">
        <v>27.9</v>
      </c>
      <c r="E68">
        <v>6205</v>
      </c>
      <c r="F68">
        <v>24701</v>
      </c>
      <c r="G68">
        <v>15075</v>
      </c>
      <c r="I68" s="2">
        <v>0.4</v>
      </c>
      <c r="J68" t="s">
        <v>10</v>
      </c>
      <c r="K68">
        <v>25558356</v>
      </c>
      <c r="L68">
        <v>11.7</v>
      </c>
      <c r="M68">
        <v>5561</v>
      </c>
      <c r="N68">
        <v>4596</v>
      </c>
      <c r="O68">
        <v>36957</v>
      </c>
    </row>
    <row r="69" spans="1:15" x14ac:dyDescent="0.2">
      <c r="A69" s="2">
        <v>0.6</v>
      </c>
      <c r="B69" t="s">
        <v>11</v>
      </c>
      <c r="C69">
        <v>29932920</v>
      </c>
      <c r="D69">
        <v>5.5</v>
      </c>
      <c r="E69">
        <v>6205</v>
      </c>
      <c r="F69">
        <v>4824</v>
      </c>
      <c r="G69">
        <v>12381</v>
      </c>
      <c r="I69" s="2">
        <v>0.6</v>
      </c>
      <c r="J69" t="s">
        <v>11</v>
      </c>
      <c r="K69">
        <v>11894979</v>
      </c>
      <c r="L69">
        <v>5.4</v>
      </c>
      <c r="M69">
        <v>5561</v>
      </c>
      <c r="N69">
        <v>2139</v>
      </c>
      <c r="O69">
        <v>36916</v>
      </c>
    </row>
    <row r="70" spans="1:15" x14ac:dyDescent="0.2">
      <c r="A70" s="2">
        <v>0.8</v>
      </c>
      <c r="B70" t="s">
        <v>12</v>
      </c>
      <c r="C70">
        <v>17982090</v>
      </c>
      <c r="D70">
        <v>3.3</v>
      </c>
      <c r="E70">
        <v>6205</v>
      </c>
      <c r="F70">
        <v>2898</v>
      </c>
      <c r="G70">
        <v>11589</v>
      </c>
      <c r="I70" s="2">
        <v>0.8</v>
      </c>
      <c r="J70" t="s">
        <v>12</v>
      </c>
      <c r="K70">
        <v>9748433</v>
      </c>
      <c r="L70">
        <v>4.5</v>
      </c>
      <c r="M70">
        <v>5561</v>
      </c>
      <c r="N70">
        <v>1753</v>
      </c>
      <c r="O70">
        <v>37200</v>
      </c>
    </row>
    <row r="71" spans="1:15" x14ac:dyDescent="0.2">
      <c r="A71" s="2" t="s">
        <v>16</v>
      </c>
      <c r="B71" t="s">
        <v>13</v>
      </c>
      <c r="C71">
        <v>12465845</v>
      </c>
      <c r="D71">
        <v>2.2999999999999998</v>
      </c>
      <c r="E71">
        <v>6205</v>
      </c>
      <c r="F71">
        <v>2009</v>
      </c>
      <c r="G71">
        <v>12968</v>
      </c>
      <c r="I71" s="2" t="s">
        <v>16</v>
      </c>
      <c r="J71" t="s">
        <v>13</v>
      </c>
      <c r="K71">
        <v>6845591</v>
      </c>
      <c r="L71">
        <v>3.1</v>
      </c>
      <c r="M71">
        <v>5561</v>
      </c>
      <c r="N71">
        <v>1231</v>
      </c>
      <c r="O71">
        <v>36636</v>
      </c>
    </row>
    <row r="74" spans="1:15" x14ac:dyDescent="0.2">
      <c r="B74" t="s">
        <v>14</v>
      </c>
      <c r="J74" t="s">
        <v>14</v>
      </c>
    </row>
    <row r="75" spans="1:15" x14ac:dyDescent="0.2">
      <c r="B75" t="s">
        <v>15</v>
      </c>
      <c r="J75" t="s">
        <v>15</v>
      </c>
    </row>
    <row r="77" spans="1:15" x14ac:dyDescent="0.2">
      <c r="A77" s="16" t="s">
        <v>43</v>
      </c>
      <c r="B77" s="16" t="s">
        <v>25</v>
      </c>
      <c r="I77" s="16" t="s">
        <v>43</v>
      </c>
      <c r="J77" s="16" t="s">
        <v>26</v>
      </c>
    </row>
    <row r="79" spans="1:15" x14ac:dyDescent="0.2">
      <c r="B79" t="s">
        <v>1</v>
      </c>
      <c r="J79" t="s">
        <v>1</v>
      </c>
    </row>
    <row r="80" spans="1:15" x14ac:dyDescent="0.2">
      <c r="A80" s="1" t="s">
        <v>32</v>
      </c>
      <c r="B80" t="s">
        <v>2</v>
      </c>
      <c r="C80" t="s">
        <v>3</v>
      </c>
      <c r="D80" t="s">
        <v>4</v>
      </c>
      <c r="E80" t="s">
        <v>5</v>
      </c>
      <c r="F80" t="s">
        <v>6</v>
      </c>
      <c r="G80" t="s">
        <v>7</v>
      </c>
      <c r="I80" s="1" t="s">
        <v>32</v>
      </c>
      <c r="J80" t="s">
        <v>2</v>
      </c>
      <c r="K80" t="s">
        <v>3</v>
      </c>
      <c r="L80" t="s">
        <v>4</v>
      </c>
      <c r="M80" t="s">
        <v>5</v>
      </c>
      <c r="N80" t="s">
        <v>6</v>
      </c>
      <c r="O80" t="s">
        <v>7</v>
      </c>
    </row>
    <row r="81" spans="1:15" x14ac:dyDescent="0.2">
      <c r="A81" s="2">
        <v>0</v>
      </c>
      <c r="B81" t="s">
        <v>8</v>
      </c>
      <c r="C81">
        <v>82285035</v>
      </c>
      <c r="D81">
        <v>34.6</v>
      </c>
      <c r="E81">
        <v>5307</v>
      </c>
      <c r="F81">
        <v>15505</v>
      </c>
      <c r="G81">
        <v>34442</v>
      </c>
      <c r="I81" s="2">
        <v>0</v>
      </c>
      <c r="J81" t="s">
        <v>8</v>
      </c>
      <c r="K81">
        <v>163973656</v>
      </c>
      <c r="L81">
        <v>25.9</v>
      </c>
      <c r="M81">
        <v>5159</v>
      </c>
      <c r="N81">
        <v>31784</v>
      </c>
      <c r="O81">
        <v>13701</v>
      </c>
    </row>
    <row r="82" spans="1:15" x14ac:dyDescent="0.2">
      <c r="A82" s="2">
        <v>0.2</v>
      </c>
      <c r="B82" t="s">
        <v>9</v>
      </c>
      <c r="C82">
        <v>77386674</v>
      </c>
      <c r="D82">
        <v>32.5</v>
      </c>
      <c r="E82">
        <v>5307</v>
      </c>
      <c r="F82">
        <v>14582</v>
      </c>
      <c r="G82">
        <v>35469</v>
      </c>
      <c r="I82" s="2">
        <v>0.2</v>
      </c>
      <c r="J82" t="s">
        <v>9</v>
      </c>
      <c r="K82">
        <v>157117345</v>
      </c>
      <c r="L82">
        <v>24.8</v>
      </c>
      <c r="M82">
        <v>5159</v>
      </c>
      <c r="N82">
        <v>30455</v>
      </c>
      <c r="O82">
        <v>17336</v>
      </c>
    </row>
    <row r="83" spans="1:15" x14ac:dyDescent="0.2">
      <c r="A83" s="2">
        <v>0.4</v>
      </c>
      <c r="B83" t="s">
        <v>10</v>
      </c>
      <c r="C83">
        <v>40407498</v>
      </c>
      <c r="D83">
        <v>17</v>
      </c>
      <c r="E83">
        <v>5307</v>
      </c>
      <c r="F83">
        <v>7614</v>
      </c>
      <c r="G83">
        <v>33720</v>
      </c>
      <c r="I83" s="2">
        <v>0.4</v>
      </c>
      <c r="J83" t="s">
        <v>10</v>
      </c>
      <c r="K83">
        <v>155961729</v>
      </c>
      <c r="L83">
        <v>24.6</v>
      </c>
      <c r="M83">
        <v>5159</v>
      </c>
      <c r="N83">
        <v>30231</v>
      </c>
      <c r="O83">
        <v>14757</v>
      </c>
    </row>
    <row r="84" spans="1:15" x14ac:dyDescent="0.2">
      <c r="A84" s="2">
        <v>0.6</v>
      </c>
      <c r="B84" t="s">
        <v>11</v>
      </c>
      <c r="C84">
        <v>13585920</v>
      </c>
      <c r="D84">
        <v>5.7</v>
      </c>
      <c r="E84">
        <v>5307</v>
      </c>
      <c r="F84">
        <v>2560</v>
      </c>
      <c r="G84">
        <v>33429</v>
      </c>
      <c r="I84" s="2">
        <v>0.6</v>
      </c>
      <c r="J84" t="s">
        <v>11</v>
      </c>
      <c r="K84">
        <v>110330374</v>
      </c>
      <c r="L84">
        <v>17.399999999999999</v>
      </c>
      <c r="M84">
        <v>5159</v>
      </c>
      <c r="N84">
        <v>21386</v>
      </c>
      <c r="O84">
        <v>14923</v>
      </c>
    </row>
    <row r="85" spans="1:15" x14ac:dyDescent="0.2">
      <c r="A85" s="2">
        <v>0.8</v>
      </c>
      <c r="B85" t="s">
        <v>12</v>
      </c>
      <c r="C85">
        <v>17449416</v>
      </c>
      <c r="D85">
        <v>7.3</v>
      </c>
      <c r="E85">
        <v>5307</v>
      </c>
      <c r="F85">
        <v>3288</v>
      </c>
      <c r="G85">
        <v>33402</v>
      </c>
      <c r="I85" s="2">
        <v>0.8</v>
      </c>
      <c r="J85" t="s">
        <v>12</v>
      </c>
      <c r="K85">
        <v>35540351</v>
      </c>
      <c r="L85">
        <v>5.6</v>
      </c>
      <c r="M85">
        <v>5159</v>
      </c>
      <c r="N85">
        <v>6889</v>
      </c>
      <c r="O85">
        <v>14831</v>
      </c>
    </row>
    <row r="86" spans="1:15" x14ac:dyDescent="0.2">
      <c r="A86" s="2" t="s">
        <v>16</v>
      </c>
      <c r="B86" t="s">
        <v>13</v>
      </c>
      <c r="C86">
        <v>6824802</v>
      </c>
      <c r="D86">
        <v>2.9</v>
      </c>
      <c r="E86">
        <v>5307</v>
      </c>
      <c r="F86">
        <v>1286</v>
      </c>
      <c r="G86">
        <v>33954</v>
      </c>
      <c r="I86" s="2" t="s">
        <v>16</v>
      </c>
      <c r="J86" t="s">
        <v>13</v>
      </c>
      <c r="K86">
        <v>9802100</v>
      </c>
      <c r="L86">
        <v>1.5</v>
      </c>
      <c r="M86">
        <v>5159</v>
      </c>
      <c r="N86">
        <v>1900</v>
      </c>
      <c r="O86">
        <v>12608</v>
      </c>
    </row>
    <row r="89" spans="1:15" x14ac:dyDescent="0.2">
      <c r="B89" t="s">
        <v>14</v>
      </c>
      <c r="J89" t="s">
        <v>14</v>
      </c>
    </row>
    <row r="90" spans="1:15" x14ac:dyDescent="0.2">
      <c r="B90" t="s">
        <v>15</v>
      </c>
      <c r="J90" t="s">
        <v>15</v>
      </c>
    </row>
    <row r="93" spans="1:15" x14ac:dyDescent="0.2">
      <c r="A93" s="16" t="s">
        <v>43</v>
      </c>
      <c r="B93" s="16" t="s">
        <v>29</v>
      </c>
      <c r="I93" s="16" t="s">
        <v>43</v>
      </c>
      <c r="J93" s="16" t="s">
        <v>28</v>
      </c>
    </row>
    <row r="95" spans="1:15" x14ac:dyDescent="0.2">
      <c r="B95" t="s">
        <v>1</v>
      </c>
      <c r="J95" t="s">
        <v>1</v>
      </c>
    </row>
    <row r="96" spans="1:15" x14ac:dyDescent="0.2">
      <c r="A96" s="1" t="s">
        <v>32</v>
      </c>
      <c r="B96" t="s">
        <v>2</v>
      </c>
      <c r="C96" t="s">
        <v>3</v>
      </c>
      <c r="D96" t="s">
        <v>4</v>
      </c>
      <c r="E96" t="s">
        <v>5</v>
      </c>
      <c r="F96" t="s">
        <v>6</v>
      </c>
      <c r="G96" t="s">
        <v>7</v>
      </c>
      <c r="I96" s="1" t="s">
        <v>32</v>
      </c>
      <c r="J96" t="s">
        <v>2</v>
      </c>
      <c r="K96" t="s">
        <v>3</v>
      </c>
      <c r="L96" t="s">
        <v>4</v>
      </c>
      <c r="M96" t="s">
        <v>5</v>
      </c>
      <c r="N96" t="s">
        <v>6</v>
      </c>
      <c r="O96" t="s">
        <v>7</v>
      </c>
    </row>
    <row r="97" spans="1:15" x14ac:dyDescent="0.2">
      <c r="A97" s="2">
        <v>0</v>
      </c>
      <c r="B97" t="s">
        <v>8</v>
      </c>
      <c r="C97">
        <v>176208995</v>
      </c>
      <c r="D97">
        <v>39.1</v>
      </c>
      <c r="E97">
        <v>5695</v>
      </c>
      <c r="F97">
        <v>30941</v>
      </c>
      <c r="G97">
        <v>12743</v>
      </c>
      <c r="I97" s="2">
        <v>0</v>
      </c>
      <c r="J97" t="s">
        <v>8</v>
      </c>
      <c r="K97">
        <v>114020598</v>
      </c>
      <c r="L97">
        <v>21.2</v>
      </c>
      <c r="M97">
        <v>3723</v>
      </c>
      <c r="N97">
        <v>30626</v>
      </c>
      <c r="O97">
        <v>25083</v>
      </c>
    </row>
    <row r="98" spans="1:15" x14ac:dyDescent="0.2">
      <c r="A98" s="2">
        <v>0.2</v>
      </c>
      <c r="B98" t="s">
        <v>9</v>
      </c>
      <c r="C98">
        <v>158400730</v>
      </c>
      <c r="D98">
        <v>35.1</v>
      </c>
      <c r="E98">
        <v>5695</v>
      </c>
      <c r="F98">
        <v>27814</v>
      </c>
      <c r="G98">
        <v>14469</v>
      </c>
      <c r="I98" s="2">
        <v>0.2</v>
      </c>
      <c r="J98" t="s">
        <v>9</v>
      </c>
      <c r="K98">
        <v>114024321</v>
      </c>
      <c r="L98">
        <v>21.2</v>
      </c>
      <c r="M98">
        <v>3723</v>
      </c>
      <c r="N98">
        <v>30627</v>
      </c>
      <c r="O98">
        <v>27066</v>
      </c>
    </row>
    <row r="99" spans="1:15" x14ac:dyDescent="0.2">
      <c r="A99" s="2">
        <v>0.4</v>
      </c>
      <c r="B99" t="s">
        <v>10</v>
      </c>
      <c r="C99">
        <v>58823655</v>
      </c>
      <c r="D99">
        <v>13</v>
      </c>
      <c r="E99">
        <v>5695</v>
      </c>
      <c r="F99">
        <v>10329</v>
      </c>
      <c r="G99">
        <v>13251</v>
      </c>
      <c r="I99" s="2">
        <v>0.4</v>
      </c>
      <c r="J99" t="s">
        <v>10</v>
      </c>
      <c r="K99">
        <v>111444282</v>
      </c>
      <c r="L99">
        <v>20.7</v>
      </c>
      <c r="M99">
        <v>3723</v>
      </c>
      <c r="N99">
        <v>29934</v>
      </c>
      <c r="O99">
        <v>28543</v>
      </c>
    </row>
    <row r="100" spans="1:15" x14ac:dyDescent="0.2">
      <c r="A100" s="2">
        <v>0.6</v>
      </c>
      <c r="B100" t="s">
        <v>11</v>
      </c>
      <c r="C100">
        <v>23873440</v>
      </c>
      <c r="D100">
        <v>5.3</v>
      </c>
      <c r="E100">
        <v>5695</v>
      </c>
      <c r="F100">
        <v>4192</v>
      </c>
      <c r="G100">
        <v>13207</v>
      </c>
      <c r="I100" s="2">
        <v>0.6</v>
      </c>
      <c r="J100" t="s">
        <v>11</v>
      </c>
      <c r="K100">
        <v>100870962</v>
      </c>
      <c r="L100">
        <v>18.8</v>
      </c>
      <c r="M100">
        <v>3723</v>
      </c>
      <c r="N100">
        <v>27094</v>
      </c>
      <c r="O100">
        <v>27908</v>
      </c>
    </row>
    <row r="101" spans="1:15" x14ac:dyDescent="0.2">
      <c r="A101" s="2">
        <v>0.8</v>
      </c>
      <c r="B101" t="s">
        <v>12</v>
      </c>
      <c r="C101">
        <v>22500945</v>
      </c>
      <c r="D101">
        <v>5</v>
      </c>
      <c r="E101">
        <v>5695</v>
      </c>
      <c r="F101">
        <v>3951</v>
      </c>
      <c r="G101">
        <v>13901</v>
      </c>
      <c r="I101" s="2">
        <v>0.8</v>
      </c>
      <c r="J101" t="s">
        <v>12</v>
      </c>
      <c r="K101">
        <v>91023627</v>
      </c>
      <c r="L101">
        <v>16.899999999999999</v>
      </c>
      <c r="M101">
        <v>3723</v>
      </c>
      <c r="N101">
        <v>24449</v>
      </c>
      <c r="O101">
        <v>29403</v>
      </c>
    </row>
    <row r="102" spans="1:15" x14ac:dyDescent="0.2">
      <c r="A102" s="2" t="s">
        <v>16</v>
      </c>
      <c r="B102" t="s">
        <v>13</v>
      </c>
      <c r="C102">
        <v>11372915</v>
      </c>
      <c r="D102">
        <v>2.5</v>
      </c>
      <c r="E102">
        <v>5695</v>
      </c>
      <c r="F102">
        <v>1997</v>
      </c>
      <c r="G102">
        <v>11848</v>
      </c>
      <c r="I102" s="2" t="s">
        <v>16</v>
      </c>
      <c r="J102" t="s">
        <v>13</v>
      </c>
      <c r="K102">
        <v>6556203</v>
      </c>
      <c r="L102">
        <v>1.2</v>
      </c>
      <c r="M102">
        <v>3723</v>
      </c>
      <c r="N102">
        <v>1761</v>
      </c>
      <c r="O102">
        <v>13007</v>
      </c>
    </row>
    <row r="105" spans="1:15" x14ac:dyDescent="0.2">
      <c r="B105" t="s">
        <v>14</v>
      </c>
      <c r="J105" t="s">
        <v>14</v>
      </c>
    </row>
    <row r="106" spans="1:15" x14ac:dyDescent="0.2">
      <c r="B106" t="s">
        <v>15</v>
      </c>
      <c r="J106" t="s">
        <v>15</v>
      </c>
    </row>
    <row r="108" spans="1:15" x14ac:dyDescent="0.2">
      <c r="A108" s="16" t="s">
        <v>43</v>
      </c>
      <c r="B108" s="16" t="s">
        <v>30</v>
      </c>
    </row>
    <row r="110" spans="1:15" x14ac:dyDescent="0.2">
      <c r="B110" t="s">
        <v>1</v>
      </c>
    </row>
    <row r="111" spans="1:15" x14ac:dyDescent="0.2">
      <c r="A111" s="1" t="s">
        <v>32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I111" s="1"/>
    </row>
    <row r="112" spans="1:15" x14ac:dyDescent="0.2">
      <c r="A112" s="2">
        <v>0</v>
      </c>
      <c r="B112" t="s">
        <v>8</v>
      </c>
      <c r="C112">
        <v>173265885</v>
      </c>
      <c r="D112">
        <v>35.299999999999997</v>
      </c>
      <c r="E112">
        <v>5265</v>
      </c>
      <c r="F112">
        <v>32909</v>
      </c>
      <c r="G112">
        <v>22441</v>
      </c>
      <c r="I112" s="2"/>
    </row>
    <row r="113" spans="1:9" x14ac:dyDescent="0.2">
      <c r="A113" s="2">
        <v>0.2</v>
      </c>
      <c r="B113" t="s">
        <v>9</v>
      </c>
      <c r="C113">
        <v>169217100</v>
      </c>
      <c r="D113">
        <v>34.4</v>
      </c>
      <c r="E113">
        <v>5265</v>
      </c>
      <c r="F113">
        <v>32140</v>
      </c>
      <c r="G113">
        <v>17432</v>
      </c>
      <c r="I113" s="2"/>
    </row>
    <row r="114" spans="1:9" x14ac:dyDescent="0.2">
      <c r="A114" s="2">
        <v>0.4</v>
      </c>
      <c r="B114" t="s">
        <v>10</v>
      </c>
      <c r="C114">
        <v>94569930</v>
      </c>
      <c r="D114">
        <v>19.2</v>
      </c>
      <c r="E114">
        <v>5265</v>
      </c>
      <c r="F114">
        <v>17962</v>
      </c>
      <c r="G114">
        <v>14255</v>
      </c>
      <c r="I114" s="2"/>
    </row>
    <row r="115" spans="1:9" x14ac:dyDescent="0.2">
      <c r="A115" s="2">
        <v>0.6</v>
      </c>
      <c r="B115" t="s">
        <v>11</v>
      </c>
      <c r="C115">
        <v>21339045</v>
      </c>
      <c r="D115">
        <v>4.3</v>
      </c>
      <c r="E115">
        <v>5265</v>
      </c>
      <c r="F115">
        <v>4053</v>
      </c>
      <c r="G115">
        <v>12325</v>
      </c>
      <c r="I115" s="2"/>
    </row>
    <row r="116" spans="1:9" x14ac:dyDescent="0.2">
      <c r="A116" s="2">
        <v>0.8</v>
      </c>
      <c r="B116" t="s">
        <v>12</v>
      </c>
      <c r="C116">
        <v>22628970</v>
      </c>
      <c r="D116">
        <v>4.5999999999999996</v>
      </c>
      <c r="E116">
        <v>5265</v>
      </c>
      <c r="F116">
        <v>4298</v>
      </c>
      <c r="G116">
        <v>9988</v>
      </c>
      <c r="I116" s="2"/>
    </row>
    <row r="117" spans="1:9" x14ac:dyDescent="0.2">
      <c r="A117" s="2" t="s">
        <v>16</v>
      </c>
      <c r="B117" t="s">
        <v>13</v>
      </c>
      <c r="C117">
        <v>10329930</v>
      </c>
      <c r="D117">
        <v>2.1</v>
      </c>
      <c r="E117">
        <v>5265</v>
      </c>
      <c r="F117">
        <v>1962</v>
      </c>
      <c r="G117">
        <v>12549</v>
      </c>
      <c r="I117" s="2"/>
    </row>
    <row r="120" spans="1:9" x14ac:dyDescent="0.2">
      <c r="B120" t="s">
        <v>14</v>
      </c>
    </row>
    <row r="121" spans="1:9" x14ac:dyDescent="0.2">
      <c r="B121" t="s">
        <v>15</v>
      </c>
    </row>
    <row r="126" spans="1:9" x14ac:dyDescent="0.2">
      <c r="A126" s="1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41" spans="1:1" x14ac:dyDescent="0.2">
      <c r="A141" s="1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</sheetData>
  <phoneticPr fontId="1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Kd-linear</vt:lpstr>
      <vt:lpstr>summary (2)</vt:lpstr>
      <vt:lpstr>summary</vt:lpstr>
      <vt:lpstr>raw data</vt:lpstr>
    </vt:vector>
  </TitlesOfParts>
  <Company>University of Houston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Fujita</dc:creator>
  <cp:lastModifiedBy>Fujita</cp:lastModifiedBy>
  <dcterms:created xsi:type="dcterms:W3CDTF">2020-10-06T23:57:27Z</dcterms:created>
  <dcterms:modified xsi:type="dcterms:W3CDTF">2021-11-22T17:48:11Z</dcterms:modified>
</cp:coreProperties>
</file>