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365"/>
  </bookViews>
  <sheets>
    <sheet name="test DNA GC Content #1" sheetId="1" r:id="rId1"/>
    <sheet name="Muller, FMP, Springer 2015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C19" i="2"/>
  <c r="D19" i="2"/>
  <c r="E19" i="2"/>
  <c r="F19" i="2"/>
  <c r="A19" i="2"/>
  <c r="M23" i="2"/>
  <c r="N23" i="2"/>
  <c r="O23" i="2"/>
  <c r="P23" i="2"/>
  <c r="Q23" i="2"/>
  <c r="L23" i="2"/>
  <c r="M18" i="2"/>
  <c r="N18" i="2"/>
  <c r="N19" i="2"/>
  <c r="O19" i="2"/>
  <c r="O17" i="2"/>
  <c r="M17" i="2"/>
  <c r="M12" i="2"/>
  <c r="N12" i="2"/>
  <c r="O12" i="2"/>
  <c r="M13" i="2"/>
  <c r="N13" i="2"/>
  <c r="O13" i="2"/>
  <c r="O11" i="2"/>
  <c r="N11" i="2"/>
  <c r="M11" i="2"/>
  <c r="M7" i="2"/>
  <c r="M6" i="2"/>
  <c r="M5" i="2"/>
  <c r="Q24" i="2"/>
  <c r="O24" i="2"/>
  <c r="M25" i="2"/>
  <c r="N24" i="2"/>
  <c r="N25" i="2"/>
  <c r="P25" i="2"/>
  <c r="A17" i="1"/>
  <c r="O26" i="2"/>
  <c r="M26" i="2"/>
  <c r="O25" i="2"/>
  <c r="L25" i="2"/>
  <c r="Q25" i="2"/>
  <c r="Q26" i="2"/>
  <c r="N26" i="2"/>
  <c r="L26" i="2"/>
  <c r="L24" i="2"/>
  <c r="P24" i="2"/>
  <c r="P26" i="2"/>
  <c r="M24" i="2"/>
  <c r="L30" i="2" l="1"/>
  <c r="A36" i="2" s="1"/>
  <c r="L29" i="2"/>
  <c r="A35" i="2" s="1"/>
  <c r="L28" i="2"/>
  <c r="A34" i="2" s="1"/>
  <c r="I3" i="1"/>
  <c r="B13" i="1"/>
  <c r="A21" i="1"/>
  <c r="A23" i="1"/>
  <c r="A20" i="1"/>
  <c r="A19" i="1"/>
  <c r="A24" i="1"/>
  <c r="A22" i="1"/>
  <c r="A25" i="1"/>
  <c r="A18" i="1"/>
  <c r="L34" i="2" l="1"/>
  <c r="M30" i="2"/>
  <c r="B36" i="2" s="1"/>
  <c r="M28" i="2"/>
  <c r="B34" i="2" s="1"/>
  <c r="M29" i="2"/>
  <c r="B35" i="2" s="1"/>
  <c r="L33" i="2"/>
  <c r="L32" i="2"/>
  <c r="I14" i="1"/>
  <c r="J14" i="1"/>
  <c r="K14" i="1"/>
  <c r="L14" i="1"/>
  <c r="J13" i="1"/>
  <c r="K13" i="1"/>
  <c r="L13" i="1"/>
  <c r="I13" i="1"/>
  <c r="I9" i="1"/>
  <c r="J9" i="1"/>
  <c r="J8" i="1"/>
  <c r="I8" i="1"/>
  <c r="I2" i="1"/>
  <c r="M33" i="2" l="1"/>
  <c r="M34" i="2"/>
  <c r="N28" i="2"/>
  <c r="N29" i="2"/>
  <c r="C35" i="2" s="1"/>
  <c r="N30" i="2"/>
  <c r="C36" i="2" s="1"/>
  <c r="M32" i="2"/>
  <c r="I20" i="1"/>
  <c r="J20" i="1"/>
  <c r="K20" i="1"/>
  <c r="L20" i="1"/>
  <c r="M20" i="1"/>
  <c r="N20" i="1"/>
  <c r="O20" i="1"/>
  <c r="P20" i="1"/>
  <c r="H20" i="1"/>
  <c r="I19" i="1"/>
  <c r="H19" i="1"/>
  <c r="J18" i="1"/>
  <c r="K18" i="1" s="1"/>
  <c r="L18" i="1" s="1"/>
  <c r="M18" i="1" s="1"/>
  <c r="N18" i="1" s="1"/>
  <c r="O18" i="1" s="1"/>
  <c r="P18" i="1" s="1"/>
  <c r="P19" i="1" s="1"/>
  <c r="I18" i="1"/>
  <c r="I22" i="1"/>
  <c r="M22" i="1"/>
  <c r="P21" i="1"/>
  <c r="O22" i="1"/>
  <c r="I21" i="1"/>
  <c r="J21" i="1"/>
  <c r="O21" i="1"/>
  <c r="N22" i="1"/>
  <c r="H21" i="1"/>
  <c r="L22" i="1"/>
  <c r="H22" i="1"/>
  <c r="N21" i="1"/>
  <c r="P22" i="1"/>
  <c r="J22" i="1"/>
  <c r="K22" i="1"/>
  <c r="L21" i="1"/>
  <c r="M21" i="1"/>
  <c r="K21" i="1"/>
  <c r="N32" i="2" l="1"/>
  <c r="C34" i="2"/>
  <c r="N34" i="2"/>
  <c r="N33" i="2"/>
  <c r="O28" i="2"/>
  <c r="D34" i="2" s="1"/>
  <c r="O29" i="2"/>
  <c r="D35" i="2" s="1"/>
  <c r="O30" i="2"/>
  <c r="D36" i="2" s="1"/>
  <c r="H26" i="1"/>
  <c r="H25" i="1"/>
  <c r="O19" i="1"/>
  <c r="L19" i="1"/>
  <c r="N19" i="1"/>
  <c r="K19" i="1"/>
  <c r="M19" i="1"/>
  <c r="J19" i="1"/>
  <c r="O33" i="2" l="1"/>
  <c r="O34" i="2"/>
  <c r="O32" i="2"/>
  <c r="P28" i="2"/>
  <c r="E34" i="2" s="1"/>
  <c r="P29" i="2"/>
  <c r="E35" i="2" s="1"/>
  <c r="P30" i="2"/>
  <c r="E36" i="2" s="1"/>
  <c r="I25" i="1"/>
  <c r="I26" i="1"/>
  <c r="P34" i="2" l="1"/>
  <c r="P33" i="2"/>
  <c r="P32" i="2"/>
  <c r="Q30" i="2"/>
  <c r="Q29" i="2"/>
  <c r="Q28" i="2"/>
  <c r="F34" i="2" s="1"/>
  <c r="J26" i="1"/>
  <c r="J25" i="1"/>
  <c r="Q34" i="2" l="1"/>
  <c r="F36" i="2"/>
  <c r="Q33" i="2"/>
  <c r="F35" i="2"/>
  <c r="Q36" i="2"/>
  <c r="Q37" i="2" s="1"/>
  <c r="F30" i="2" s="1"/>
  <c r="Q32" i="2"/>
  <c r="K25" i="1"/>
  <c r="K26" i="1"/>
  <c r="L25" i="1" l="1"/>
  <c r="L26" i="1"/>
  <c r="P39" i="2"/>
  <c r="P40" i="2"/>
  <c r="P41" i="2"/>
  <c r="P36" i="2" l="1"/>
  <c r="P37" i="2" s="1"/>
  <c r="E30" i="2" s="1"/>
  <c r="M26" i="1"/>
  <c r="M25" i="1"/>
  <c r="O39" i="2"/>
  <c r="O41" i="2"/>
  <c r="N25" i="1" l="1"/>
  <c r="N26" i="1"/>
  <c r="O40" i="2"/>
  <c r="O36" i="2" l="1"/>
  <c r="O37" i="2" s="1"/>
  <c r="D30" i="2" s="1"/>
  <c r="O25" i="1"/>
  <c r="O26" i="1"/>
  <c r="N39" i="2"/>
  <c r="N41" i="2"/>
  <c r="N40" i="2"/>
  <c r="N36" i="2" l="1"/>
  <c r="N37" i="2" s="1"/>
  <c r="C30" i="2" s="1"/>
  <c r="P25" i="1"/>
  <c r="P26" i="1"/>
  <c r="P28" i="1" l="1"/>
  <c r="P29" i="1" s="1"/>
  <c r="I44" i="1" s="1"/>
  <c r="A32" i="1" a="1"/>
  <c r="A33" i="1" s="1"/>
  <c r="O32" i="1"/>
  <c r="O31" i="1"/>
  <c r="M40" i="2"/>
  <c r="M39" i="2"/>
  <c r="M41" i="2"/>
  <c r="O28" i="1" l="1"/>
  <c r="O29" i="1" s="1"/>
  <c r="H44" i="1" s="1"/>
  <c r="M36" i="2"/>
  <c r="M37" i="2" s="1"/>
  <c r="B30" i="2" s="1"/>
  <c r="A40" i="1"/>
  <c r="A35" i="1"/>
  <c r="B35" i="1"/>
  <c r="B40" i="1"/>
  <c r="B39" i="1"/>
  <c r="A36" i="1"/>
  <c r="B38" i="1"/>
  <c r="A34" i="1"/>
  <c r="A38" i="1"/>
  <c r="B33" i="1"/>
  <c r="A39" i="1"/>
  <c r="B34" i="1"/>
  <c r="A37" i="1"/>
  <c r="B32" i="1"/>
  <c r="B36" i="1"/>
  <c r="A32" i="1"/>
  <c r="B37" i="1"/>
  <c r="L41" i="2"/>
  <c r="L39" i="2"/>
  <c r="L40" i="2"/>
  <c r="L36" i="2" l="1"/>
  <c r="L37" i="2" s="1"/>
  <c r="A30" i="2" s="1"/>
  <c r="N32" i="1"/>
  <c r="N31" i="1"/>
  <c r="N28" i="1" l="1"/>
  <c r="N29" i="1" s="1"/>
  <c r="G44" i="1" s="1"/>
  <c r="M31" i="1"/>
  <c r="M32" i="1"/>
  <c r="M28" i="1" l="1"/>
  <c r="M29" i="1" s="1"/>
  <c r="F44" i="1" s="1"/>
  <c r="L32" i="1"/>
  <c r="L31" i="1"/>
  <c r="L28" i="1" l="1"/>
  <c r="L29" i="1" s="1"/>
  <c r="E44" i="1" s="1"/>
  <c r="K32" i="1"/>
  <c r="K31" i="1"/>
  <c r="K28" i="1" l="1"/>
  <c r="K29" i="1" s="1"/>
  <c r="D44" i="1" s="1"/>
  <c r="J32" i="1"/>
  <c r="J31" i="1"/>
  <c r="J28" i="1" l="1"/>
  <c r="J29" i="1" s="1"/>
  <c r="C44" i="1" s="1"/>
  <c r="I32" i="1"/>
  <c r="I31" i="1"/>
  <c r="I28" i="1" l="1"/>
  <c r="I29" i="1" s="1"/>
  <c r="B44" i="1" s="1"/>
  <c r="H32" i="1"/>
  <c r="H31" i="1"/>
  <c r="H28" i="1" l="1"/>
  <c r="H29" i="1" s="1"/>
  <c r="A44" i="1" s="1"/>
</calcChain>
</file>

<file path=xl/sharedStrings.xml><?xml version="1.0" encoding="utf-8"?>
<sst xmlns="http://schemas.openxmlformats.org/spreadsheetml/2006/main" count="90" uniqueCount="44">
  <si>
    <t xml:space="preserve">Initial </t>
  </si>
  <si>
    <t>A</t>
  </si>
  <si>
    <t>G</t>
  </si>
  <si>
    <t>C</t>
  </si>
  <si>
    <t>T</t>
  </si>
  <si>
    <t>H</t>
  </si>
  <si>
    <t>L</t>
  </si>
  <si>
    <t>Transition</t>
  </si>
  <si>
    <t>Emission</t>
  </si>
  <si>
    <t>Sequence</t>
  </si>
  <si>
    <t>GGCACTGAA</t>
  </si>
  <si>
    <t>#0</t>
  </si>
  <si>
    <t>#1</t>
  </si>
  <si>
    <t>#2</t>
  </si>
  <si>
    <t>Codes</t>
  </si>
  <si>
    <t>GC Content</t>
  </si>
  <si>
    <t>HL</t>
  </si>
  <si>
    <t>ACGT</t>
  </si>
  <si>
    <t>Chromes</t>
  </si>
  <si>
    <t>Decode</t>
  </si>
  <si>
    <t>Probabilites</t>
  </si>
  <si>
    <t>#1000</t>
  </si>
  <si>
    <t>#3</t>
  </si>
  <si>
    <t>#</t>
  </si>
  <si>
    <t>Initial</t>
  </si>
  <si>
    <t>Code</t>
  </si>
  <si>
    <t>A1A2A3</t>
  </si>
  <si>
    <t>B1B2B3</t>
  </si>
  <si>
    <t>A1</t>
  </si>
  <si>
    <t>A2</t>
  </si>
  <si>
    <t>A3</t>
  </si>
  <si>
    <t>B1</t>
  </si>
  <si>
    <t>B2</t>
  </si>
  <si>
    <t>B3</t>
  </si>
  <si>
    <t>Input</t>
  </si>
  <si>
    <t>Encode</t>
  </si>
  <si>
    <t>Emit By</t>
  </si>
  <si>
    <t>Hidden</t>
  </si>
  <si>
    <t>Exp</t>
  </si>
  <si>
    <t>Backtrack</t>
  </si>
  <si>
    <t>Hidden sequence</t>
  </si>
  <si>
    <t>#100</t>
  </si>
  <si>
    <t>Encoded</t>
  </si>
  <si>
    <t>DP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</si>
</sst>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60333</xdr:colOff>
      <xdr:row>1</xdr:row>
      <xdr:rowOff>9524</xdr:rowOff>
    </xdr:from>
    <xdr:to>
      <xdr:col>28</xdr:col>
      <xdr:colOff>586021</xdr:colOff>
      <xdr:row>20</xdr:row>
      <xdr:rowOff>38098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33" y="171449"/>
          <a:ext cx="6621688" cy="3105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85724</xdr:colOff>
      <xdr:row>21</xdr:row>
      <xdr:rowOff>29436</xdr:rowOff>
    </xdr:from>
    <xdr:to>
      <xdr:col>28</xdr:col>
      <xdr:colOff>590549</xdr:colOff>
      <xdr:row>34</xdr:row>
      <xdr:rowOff>71780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8524" y="3429861"/>
          <a:ext cx="6600825" cy="2147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2.75" x14ac:dyDescent="0.2"/>
  <sheetData>
    <row r="1" spans="1:13" x14ac:dyDescent="0.2">
      <c r="A1" t="s">
        <v>11</v>
      </c>
      <c r="H1" t="s">
        <v>0</v>
      </c>
      <c r="L1" t="s">
        <v>14</v>
      </c>
    </row>
    <row r="2" spans="1:13" x14ac:dyDescent="0.2">
      <c r="A2">
        <v>2</v>
      </c>
      <c r="B2">
        <v>2</v>
      </c>
      <c r="H2" t="s">
        <v>5</v>
      </c>
      <c r="I2">
        <f>LN(A13)</f>
        <v>-0.69314718055994529</v>
      </c>
      <c r="L2" t="s">
        <v>16</v>
      </c>
      <c r="M2" t="s">
        <v>15</v>
      </c>
    </row>
    <row r="3" spans="1:13" x14ac:dyDescent="0.2">
      <c r="A3">
        <v>0.5</v>
      </c>
      <c r="B3">
        <v>0.5</v>
      </c>
      <c r="H3" t="s">
        <v>6</v>
      </c>
      <c r="I3">
        <f>LN(B13)</f>
        <v>-0.69314718055994529</v>
      </c>
      <c r="L3" t="s">
        <v>17</v>
      </c>
      <c r="M3" t="s">
        <v>18</v>
      </c>
    </row>
    <row r="4" spans="1:13" x14ac:dyDescent="0.2">
      <c r="A4">
        <v>0.4</v>
      </c>
      <c r="B4">
        <v>0.6</v>
      </c>
    </row>
    <row r="6" spans="1:13" x14ac:dyDescent="0.2">
      <c r="A6" t="s">
        <v>12</v>
      </c>
      <c r="H6" t="s">
        <v>7</v>
      </c>
    </row>
    <row r="7" spans="1:13" x14ac:dyDescent="0.2">
      <c r="A7">
        <v>2</v>
      </c>
      <c r="B7">
        <v>4</v>
      </c>
      <c r="I7" t="s">
        <v>5</v>
      </c>
      <c r="J7" t="s">
        <v>6</v>
      </c>
    </row>
    <row r="8" spans="1:13" x14ac:dyDescent="0.2">
      <c r="A8">
        <v>0.2</v>
      </c>
      <c r="B8">
        <v>0.3</v>
      </c>
      <c r="C8">
        <v>0.3</v>
      </c>
      <c r="D8">
        <v>0.2</v>
      </c>
      <c r="H8" t="s">
        <v>5</v>
      </c>
      <c r="I8">
        <f>LN(A3)</f>
        <v>-0.69314718055994529</v>
      </c>
      <c r="J8">
        <f>LN(B3)</f>
        <v>-0.69314718055994529</v>
      </c>
    </row>
    <row r="9" spans="1:13" x14ac:dyDescent="0.2">
      <c r="A9">
        <v>0.3</v>
      </c>
      <c r="B9">
        <v>0.2</v>
      </c>
      <c r="C9">
        <v>0.2</v>
      </c>
      <c r="D9">
        <v>0.3</v>
      </c>
      <c r="H9" t="s">
        <v>6</v>
      </c>
      <c r="I9">
        <f>LN(A4)</f>
        <v>-0.916290731874155</v>
      </c>
      <c r="J9">
        <f>LN(B4)</f>
        <v>-0.51082562376599072</v>
      </c>
    </row>
    <row r="11" spans="1:13" x14ac:dyDescent="0.2">
      <c r="A11" t="s">
        <v>13</v>
      </c>
      <c r="H11" t="s">
        <v>8</v>
      </c>
    </row>
    <row r="12" spans="1:13" x14ac:dyDescent="0.2">
      <c r="A12">
        <v>1</v>
      </c>
      <c r="B12">
        <v>2</v>
      </c>
      <c r="I12" t="s">
        <v>1</v>
      </c>
      <c r="J12" t="s">
        <v>3</v>
      </c>
      <c r="K12" t="s">
        <v>2</v>
      </c>
      <c r="L12" t="s">
        <v>4</v>
      </c>
    </row>
    <row r="13" spans="1:13" x14ac:dyDescent="0.2">
      <c r="A13">
        <v>0.5</v>
      </c>
      <c r="B13">
        <f>0.5</f>
        <v>0.5</v>
      </c>
      <c r="H13" t="s">
        <v>5</v>
      </c>
      <c r="I13">
        <f>LN(A8)</f>
        <v>-1.6094379124341003</v>
      </c>
      <c r="J13">
        <f t="shared" ref="J13:L13" si="0">LN(B8)</f>
        <v>-1.2039728043259361</v>
      </c>
      <c r="K13">
        <f t="shared" si="0"/>
        <v>-1.2039728043259361</v>
      </c>
      <c r="L13">
        <f t="shared" si="0"/>
        <v>-1.6094379124341003</v>
      </c>
    </row>
    <row r="14" spans="1:13" x14ac:dyDescent="0.2">
      <c r="H14" t="s">
        <v>6</v>
      </c>
      <c r="I14">
        <f>LN(A9)</f>
        <v>-1.2039728043259361</v>
      </c>
      <c r="J14">
        <f t="shared" ref="J14" si="1">LN(B9)</f>
        <v>-1.6094379124341003</v>
      </c>
      <c r="K14">
        <f t="shared" ref="K14" si="2">LN(C9)</f>
        <v>-1.6094379124341003</v>
      </c>
      <c r="L14">
        <f t="shared" ref="L14" si="3">LN(D9)</f>
        <v>-1.2039728043259361</v>
      </c>
    </row>
    <row r="15" spans="1:13" x14ac:dyDescent="0.2">
      <c r="A15" t="s">
        <v>22</v>
      </c>
    </row>
    <row r="16" spans="1:13" x14ac:dyDescent="0.2">
      <c r="A16">
        <v>9</v>
      </c>
      <c r="B16">
        <v>1</v>
      </c>
      <c r="C16" t="s">
        <v>23</v>
      </c>
      <c r="H16" t="s">
        <v>9</v>
      </c>
    </row>
    <row r="17" spans="1:16" x14ac:dyDescent="0.2">
      <c r="A17">
        <f ca="1">INDIRECT(ADDRESS(ROW(H$20), COLUMN(H$20)+C17))-1</f>
        <v>2</v>
      </c>
      <c r="C17">
        <v>0</v>
      </c>
      <c r="H17" t="s">
        <v>10</v>
      </c>
    </row>
    <row r="18" spans="1:16" x14ac:dyDescent="0.2">
      <c r="A18">
        <f t="shared" ref="A18:A25" ca="1" si="4">INDIRECT(ADDRESS(ROW(H$20), COLUMN(H$20)+C18))-1</f>
        <v>2</v>
      </c>
      <c r="C18">
        <v>1</v>
      </c>
      <c r="H18">
        <v>1</v>
      </c>
      <c r="I18">
        <f>H18+1</f>
        <v>2</v>
      </c>
      <c r="J18">
        <f t="shared" ref="J18:P18" si="5">I18+1</f>
        <v>3</v>
      </c>
      <c r="K18">
        <f t="shared" si="5"/>
        <v>4</v>
      </c>
      <c r="L18">
        <f t="shared" si="5"/>
        <v>5</v>
      </c>
      <c r="M18">
        <f t="shared" si="5"/>
        <v>6</v>
      </c>
      <c r="N18">
        <f t="shared" si="5"/>
        <v>7</v>
      </c>
      <c r="O18">
        <f t="shared" si="5"/>
        <v>8</v>
      </c>
      <c r="P18">
        <f t="shared" si="5"/>
        <v>9</v>
      </c>
    </row>
    <row r="19" spans="1:16" x14ac:dyDescent="0.2">
      <c r="A19">
        <f t="shared" ca="1" si="4"/>
        <v>1</v>
      </c>
      <c r="C19">
        <v>2</v>
      </c>
      <c r="H19" t="str">
        <f>MID($H17,H18,1)</f>
        <v>G</v>
      </c>
      <c r="I19" t="str">
        <f t="shared" ref="I19:P19" si="6">MID($H17,I18,1)</f>
        <v>G</v>
      </c>
      <c r="J19" t="str">
        <f t="shared" si="6"/>
        <v>C</v>
      </c>
      <c r="K19" t="str">
        <f t="shared" si="6"/>
        <v>A</v>
      </c>
      <c r="L19" t="str">
        <f t="shared" si="6"/>
        <v>C</v>
      </c>
      <c r="M19" t="str">
        <f t="shared" si="6"/>
        <v>T</v>
      </c>
      <c r="N19" t="str">
        <f t="shared" si="6"/>
        <v>G</v>
      </c>
      <c r="O19" t="str">
        <f t="shared" si="6"/>
        <v>A</v>
      </c>
      <c r="P19" t="str">
        <f t="shared" si="6"/>
        <v>A</v>
      </c>
    </row>
    <row r="20" spans="1:16" x14ac:dyDescent="0.2">
      <c r="A20">
        <f t="shared" ca="1" si="4"/>
        <v>0</v>
      </c>
      <c r="C20">
        <v>3</v>
      </c>
      <c r="F20" t="s">
        <v>19</v>
      </c>
      <c r="H20">
        <f>FIND(H19,$L3)</f>
        <v>3</v>
      </c>
      <c r="I20">
        <f t="shared" ref="I20:P20" si="7">FIND(I19,$L3)</f>
        <v>3</v>
      </c>
      <c r="J20">
        <f t="shared" si="7"/>
        <v>2</v>
      </c>
      <c r="K20">
        <f t="shared" si="7"/>
        <v>1</v>
      </c>
      <c r="L20">
        <f t="shared" si="7"/>
        <v>2</v>
      </c>
      <c r="M20">
        <f t="shared" si="7"/>
        <v>4</v>
      </c>
      <c r="N20">
        <f t="shared" si="7"/>
        <v>3</v>
      </c>
      <c r="O20">
        <f t="shared" si="7"/>
        <v>1</v>
      </c>
      <c r="P20">
        <f t="shared" si="7"/>
        <v>1</v>
      </c>
    </row>
    <row r="21" spans="1:16" x14ac:dyDescent="0.2">
      <c r="A21">
        <f t="shared" ca="1" si="4"/>
        <v>1</v>
      </c>
      <c r="C21">
        <v>4</v>
      </c>
      <c r="F21" t="s">
        <v>8</v>
      </c>
      <c r="G21" t="s">
        <v>5</v>
      </c>
      <c r="H21">
        <f ca="1">INDIRECT(ADDRESS(ROW($H13), COLUMN($H13)+H20))</f>
        <v>-1.2039728043259361</v>
      </c>
      <c r="I21">
        <f t="shared" ref="I21:P21" ca="1" si="8">INDIRECT(ADDRESS(ROW($H13), COLUMN($H13)+I20))</f>
        <v>-1.2039728043259361</v>
      </c>
      <c r="J21">
        <f t="shared" ca="1" si="8"/>
        <v>-1.2039728043259361</v>
      </c>
      <c r="K21">
        <f t="shared" ca="1" si="8"/>
        <v>-1.6094379124341003</v>
      </c>
      <c r="L21">
        <f t="shared" ca="1" si="8"/>
        <v>-1.2039728043259361</v>
      </c>
      <c r="M21">
        <f t="shared" ca="1" si="8"/>
        <v>-1.6094379124341003</v>
      </c>
      <c r="N21">
        <f t="shared" ca="1" si="8"/>
        <v>-1.2039728043259361</v>
      </c>
      <c r="O21">
        <f t="shared" ca="1" si="8"/>
        <v>-1.6094379124341003</v>
      </c>
      <c r="P21">
        <f t="shared" ca="1" si="8"/>
        <v>-1.6094379124341003</v>
      </c>
    </row>
    <row r="22" spans="1:16" x14ac:dyDescent="0.2">
      <c r="A22">
        <f t="shared" ca="1" si="4"/>
        <v>3</v>
      </c>
      <c r="C22">
        <v>5</v>
      </c>
      <c r="G22" t="s">
        <v>6</v>
      </c>
      <c r="H22">
        <f ca="1">INDIRECT(ADDRESS(ROW($H14), COLUMN($H14)+H20))</f>
        <v>-1.6094379124341003</v>
      </c>
      <c r="I22">
        <f t="shared" ref="I22:P22" ca="1" si="9">INDIRECT(ADDRESS(ROW($H14), COLUMN($H14)+I20))</f>
        <v>-1.6094379124341003</v>
      </c>
      <c r="J22">
        <f t="shared" ca="1" si="9"/>
        <v>-1.6094379124341003</v>
      </c>
      <c r="K22">
        <f t="shared" ca="1" si="9"/>
        <v>-1.2039728043259361</v>
      </c>
      <c r="L22">
        <f t="shared" ca="1" si="9"/>
        <v>-1.6094379124341003</v>
      </c>
      <c r="M22">
        <f t="shared" ca="1" si="9"/>
        <v>-1.2039728043259361</v>
      </c>
      <c r="N22">
        <f t="shared" ca="1" si="9"/>
        <v>-1.6094379124341003</v>
      </c>
      <c r="O22">
        <f t="shared" ca="1" si="9"/>
        <v>-1.2039728043259361</v>
      </c>
      <c r="P22">
        <f t="shared" ca="1" si="9"/>
        <v>-1.2039728043259361</v>
      </c>
    </row>
    <row r="23" spans="1:16" x14ac:dyDescent="0.2">
      <c r="A23">
        <f t="shared" ca="1" si="4"/>
        <v>2</v>
      </c>
      <c r="C23">
        <v>6</v>
      </c>
    </row>
    <row r="24" spans="1:16" x14ac:dyDescent="0.2">
      <c r="A24">
        <f t="shared" ca="1" si="4"/>
        <v>0</v>
      </c>
      <c r="C24">
        <v>7</v>
      </c>
      <c r="F24" t="s">
        <v>20</v>
      </c>
    </row>
    <row r="25" spans="1:16" x14ac:dyDescent="0.2">
      <c r="A25">
        <f t="shared" ca="1" si="4"/>
        <v>0</v>
      </c>
      <c r="C25">
        <v>8</v>
      </c>
      <c r="G25" t="s">
        <v>5</v>
      </c>
      <c r="H25">
        <f ca="1">I2+H21</f>
        <v>-1.8971199848858813</v>
      </c>
      <c r="I25">
        <f ca="1">MAX(H25+$I8,H26+$I9)+I21</f>
        <v>-3.7942399697717626</v>
      </c>
      <c r="J25">
        <f t="shared" ref="J25:O25" ca="1" si="10">MAX(I25+$I8,I26+$I9)+J21</f>
        <v>-5.6913599546576439</v>
      </c>
      <c r="K25">
        <f t="shared" ca="1" si="10"/>
        <v>-7.9939450476516898</v>
      </c>
      <c r="L25">
        <f t="shared" ca="1" si="10"/>
        <v>-9.7087434757436153</v>
      </c>
      <c r="M25">
        <f t="shared" ca="1" si="10"/>
        <v>-12.01132856873766</v>
      </c>
      <c r="N25">
        <f t="shared" ca="1" si="10"/>
        <v>-13.543805440035632</v>
      </c>
      <c r="O25">
        <f t="shared" ca="1" si="10"/>
        <v>-15.846390533029677</v>
      </c>
      <c r="P25">
        <f ca="1">MAX(O25+$I8,O26+$I9)+P21</f>
        <v>-17.784332512435814</v>
      </c>
    </row>
    <row r="26" spans="1:16" x14ac:dyDescent="0.2">
      <c r="G26" t="s">
        <v>6</v>
      </c>
      <c r="H26">
        <f ca="1">I3+H22</f>
        <v>-2.3025850929940455</v>
      </c>
      <c r="I26">
        <f ca="1">MAX(H25+$J8,H26+$J9)+I22</f>
        <v>-4.1997050778799272</v>
      </c>
      <c r="J26">
        <f t="shared" ref="J26:P26" ca="1" si="11">MAX(I25+$J8,I26+$J9)+J22</f>
        <v>-6.0968250627658085</v>
      </c>
      <c r="K26">
        <f t="shared" ca="1" si="11"/>
        <v>-7.5884799395435252</v>
      </c>
      <c r="L26">
        <f t="shared" ca="1" si="11"/>
        <v>-9.7087434757436153</v>
      </c>
      <c r="M26">
        <f t="shared" ca="1" si="11"/>
        <v>-11.423541903835542</v>
      </c>
      <c r="N26">
        <f t="shared" ca="1" si="11"/>
        <v>-13.543805440035632</v>
      </c>
      <c r="O26">
        <f t="shared" ca="1" si="11"/>
        <v>-15.258603868127558</v>
      </c>
      <c r="P26">
        <f t="shared" ca="1" si="11"/>
        <v>-16.973402296219486</v>
      </c>
    </row>
    <row r="28" spans="1:16" x14ac:dyDescent="0.2">
      <c r="H28" t="str">
        <f ca="1">IF(H31&gt;H32,$G25,$G26)</f>
        <v>H</v>
      </c>
      <c r="I28" t="str">
        <f ca="1">IF(I31&gt;I32,$G25,$G26)</f>
        <v>H</v>
      </c>
      <c r="J28" t="str">
        <f ca="1">IF(J31&gt;J32,$G25,$G26)</f>
        <v>H</v>
      </c>
      <c r="K28" t="str">
        <f ca="1">IF(K31&gt;K32,$G25,$G26)</f>
        <v>L</v>
      </c>
      <c r="L28" t="str">
        <f ca="1">IF(L31&gt;L32,$G25,$G26)</f>
        <v>L</v>
      </c>
      <c r="M28" t="str">
        <f ca="1">IF(M31&gt;M32,$G25,$G26)</f>
        <v>L</v>
      </c>
      <c r="N28" t="str">
        <f ca="1">IF(N31&gt;N32,$G25,$G26)</f>
        <v>L</v>
      </c>
      <c r="O28" t="str">
        <f ca="1">IF(O31&gt;O32,$G25,$G26)</f>
        <v>L</v>
      </c>
      <c r="P28" t="str">
        <f ca="1">MID(L2,IF(P25&gt;P26, 1, 2), 1)</f>
        <v>L</v>
      </c>
    </row>
    <row r="29" spans="1:16" x14ac:dyDescent="0.2">
      <c r="H29">
        <f ca="1">FIND(H28,$L$2)-1</f>
        <v>0</v>
      </c>
      <c r="I29">
        <f ca="1">FIND(I28,$L$2)-1</f>
        <v>0</v>
      </c>
      <c r="J29">
        <f ca="1">FIND(J28,$L$2)-1</f>
        <v>0</v>
      </c>
      <c r="K29">
        <f ca="1">FIND(K28,$L$2)-1</f>
        <v>1</v>
      </c>
      <c r="L29">
        <f ca="1">FIND(L28,$L$2)-1</f>
        <v>1</v>
      </c>
      <c r="M29">
        <f ca="1">FIND(M28,$L$2)-1</f>
        <v>1</v>
      </c>
      <c r="N29">
        <f ca="1">FIND(N28,$L$2)-1</f>
        <v>1</v>
      </c>
      <c r="O29">
        <f ca="1">FIND(O28,$L$2)-1</f>
        <v>1</v>
      </c>
      <c r="P29">
        <f ca="1">FIND(P28,$L$2)-1</f>
        <v>1</v>
      </c>
    </row>
    <row r="30" spans="1:16" x14ac:dyDescent="0.2">
      <c r="A30" t="s">
        <v>21</v>
      </c>
    </row>
    <row r="31" spans="1:16" x14ac:dyDescent="0.2">
      <c r="A31">
        <v>9</v>
      </c>
      <c r="B31">
        <v>2</v>
      </c>
      <c r="F31" t="s">
        <v>39</v>
      </c>
      <c r="H31">
        <f ca="1">H25+INDIRECT(ADDRESS(ROW($I8), COLUMN($I8)+I29))</f>
        <v>-2.5902671654458267</v>
      </c>
      <c r="I31">
        <f ca="1">I25+INDIRECT(ADDRESS(ROW($I8), COLUMN($I8)+J29))</f>
        <v>-4.487387150331708</v>
      </c>
      <c r="J31">
        <f ca="1">J25+INDIRECT(ADDRESS(ROW($I8), COLUMN($I8)+K29))</f>
        <v>-6.3845071352175893</v>
      </c>
      <c r="K31">
        <f ca="1">K25+INDIRECT(ADDRESS(ROW($I8), COLUMN($I8)+L29))</f>
        <v>-8.6870922282116343</v>
      </c>
      <c r="L31">
        <f ca="1">L25+INDIRECT(ADDRESS(ROW($I8), COLUMN($I8)+M29))</f>
        <v>-10.401890656303561</v>
      </c>
      <c r="M31">
        <f ca="1">M25+INDIRECT(ADDRESS(ROW($I8), COLUMN($I8)+N29))</f>
        <v>-12.704475749297606</v>
      </c>
      <c r="N31">
        <f ca="1">N25+INDIRECT(ADDRESS(ROW($I8), COLUMN($I8)+O29))</f>
        <v>-14.236952620595577</v>
      </c>
      <c r="O31">
        <f ca="1">O25+INDIRECT(ADDRESS(ROW($I8), COLUMN($I8)+P29))</f>
        <v>-16.53953771358962</v>
      </c>
    </row>
    <row r="32" spans="1:16" x14ac:dyDescent="0.2">
      <c r="A32">
        <f t="array" aca="1" ref="A32:B40" ca="1">TRANSPOSE(H25:P26)</f>
        <v>-1.8971199848858813</v>
      </c>
      <c r="B32">
        <f ca="1"/>
        <v>-2.3025850929940455</v>
      </c>
      <c r="H32">
        <f ca="1">H26+INDIRECT(ADDRESS(ROW($I9), COLUMN($I9)+I29))</f>
        <v>-3.2188758248682006</v>
      </c>
      <c r="I32">
        <f ca="1">I26+INDIRECT(ADDRESS(ROW($I9), COLUMN($I9)+J29))</f>
        <v>-5.1159958097540823</v>
      </c>
      <c r="J32">
        <f ca="1">J26+INDIRECT(ADDRESS(ROW($I9), COLUMN($I9)+K29))</f>
        <v>-6.607650686531799</v>
      </c>
      <c r="K32">
        <f ca="1">K26+INDIRECT(ADDRESS(ROW($I9), COLUMN($I9)+L29))</f>
        <v>-8.0993055633095157</v>
      </c>
      <c r="L32">
        <f ca="1">L26+INDIRECT(ADDRESS(ROW($I9), COLUMN($I9)+M29))</f>
        <v>-10.219569099509606</v>
      </c>
      <c r="M32">
        <f ca="1">M26+INDIRECT(ADDRESS(ROW($I9), COLUMN($I9)+N29))</f>
        <v>-11.934367527601532</v>
      </c>
      <c r="N32">
        <f ca="1">N26+INDIRECT(ADDRESS(ROW($I9), COLUMN($I9)+O29))</f>
        <v>-14.054631063801622</v>
      </c>
      <c r="O32">
        <f ca="1">O26+INDIRECT(ADDRESS(ROW($I9), COLUMN($I9)+P29))</f>
        <v>-15.769429491893549</v>
      </c>
    </row>
    <row r="33" spans="1:9" x14ac:dyDescent="0.2">
      <c r="A33">
        <f ca="1"/>
        <v>-3.7942399697717626</v>
      </c>
      <c r="B33">
        <f ca="1"/>
        <v>-4.1997050778799272</v>
      </c>
    </row>
    <row r="34" spans="1:9" x14ac:dyDescent="0.2">
      <c r="A34">
        <f ca="1"/>
        <v>-5.6913599546576439</v>
      </c>
      <c r="B34">
        <f ca="1"/>
        <v>-6.0968250627658085</v>
      </c>
    </row>
    <row r="35" spans="1:9" x14ac:dyDescent="0.2">
      <c r="A35">
        <f ca="1"/>
        <v>-7.9939450476516898</v>
      </c>
      <c r="B35">
        <f ca="1"/>
        <v>-7.5884799395435252</v>
      </c>
    </row>
    <row r="36" spans="1:9" x14ac:dyDescent="0.2">
      <c r="A36">
        <f ca="1"/>
        <v>-9.7087434757436153</v>
      </c>
      <c r="B36">
        <f ca="1"/>
        <v>-9.7087434757436153</v>
      </c>
    </row>
    <row r="37" spans="1:9" x14ac:dyDescent="0.2">
      <c r="A37">
        <f ca="1"/>
        <v>-12.01132856873766</v>
      </c>
      <c r="B37">
        <f ca="1"/>
        <v>-11.423541903835542</v>
      </c>
    </row>
    <row r="38" spans="1:9" x14ac:dyDescent="0.2">
      <c r="A38">
        <f ca="1"/>
        <v>-13.543805440035632</v>
      </c>
      <c r="B38">
        <f ca="1"/>
        <v>-13.543805440035632</v>
      </c>
    </row>
    <row r="39" spans="1:9" x14ac:dyDescent="0.2">
      <c r="A39">
        <f ca="1"/>
        <v>-15.846390533029677</v>
      </c>
      <c r="B39">
        <f ca="1"/>
        <v>-15.258603868127558</v>
      </c>
    </row>
    <row r="40" spans="1:9" x14ac:dyDescent="0.2">
      <c r="A40">
        <f ca="1"/>
        <v>-17.784332512435814</v>
      </c>
      <c r="B40">
        <f ca="1"/>
        <v>-16.973402296219486</v>
      </c>
    </row>
    <row r="42" spans="1:9" x14ac:dyDescent="0.2">
      <c r="A42" t="s">
        <v>41</v>
      </c>
    </row>
    <row r="43" spans="1:9" x14ac:dyDescent="0.2">
      <c r="A43">
        <v>1</v>
      </c>
      <c r="B43">
        <v>9</v>
      </c>
    </row>
    <row r="44" spans="1:9" x14ac:dyDescent="0.2">
      <c r="A44">
        <f ca="1">H29</f>
        <v>0</v>
      </c>
      <c r="B44">
        <f t="shared" ref="B44:I44" ca="1" si="12">I29</f>
        <v>0</v>
      </c>
      <c r="C44">
        <f t="shared" ca="1" si="12"/>
        <v>0</v>
      </c>
      <c r="D44">
        <f t="shared" ca="1" si="12"/>
        <v>1</v>
      </c>
      <c r="E44">
        <f t="shared" ca="1" si="12"/>
        <v>1</v>
      </c>
      <c r="F44">
        <f t="shared" ca="1" si="12"/>
        <v>1</v>
      </c>
      <c r="G44">
        <f t="shared" ca="1" si="12"/>
        <v>1</v>
      </c>
      <c r="H44">
        <f t="shared" ca="1" si="12"/>
        <v>1</v>
      </c>
      <c r="I44">
        <f t="shared" ca="1" si="1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D30" sqref="D30"/>
    </sheetView>
  </sheetViews>
  <sheetFormatPr defaultRowHeight="12.75" x14ac:dyDescent="0.2"/>
  <sheetData>
    <row r="1" spans="1:15" x14ac:dyDescent="0.2">
      <c r="A1" t="s">
        <v>11</v>
      </c>
      <c r="B1" t="s">
        <v>7</v>
      </c>
      <c r="L1" t="s">
        <v>25</v>
      </c>
      <c r="M1" t="s">
        <v>26</v>
      </c>
    </row>
    <row r="2" spans="1:15" x14ac:dyDescent="0.2">
      <c r="A2">
        <v>3</v>
      </c>
      <c r="B2">
        <v>3</v>
      </c>
      <c r="M2" t="s">
        <v>27</v>
      </c>
    </row>
    <row r="3" spans="1:15" x14ac:dyDescent="0.2">
      <c r="A3">
        <v>0.8</v>
      </c>
      <c r="B3">
        <v>0.1</v>
      </c>
      <c r="C3">
        <v>0.1</v>
      </c>
    </row>
    <row r="4" spans="1:15" x14ac:dyDescent="0.2">
      <c r="A4">
        <v>0.2</v>
      </c>
      <c r="B4">
        <v>0.7</v>
      </c>
      <c r="C4">
        <v>0.1</v>
      </c>
      <c r="L4" t="s">
        <v>24</v>
      </c>
    </row>
    <row r="5" spans="1:15" x14ac:dyDescent="0.2">
      <c r="A5">
        <v>0.1</v>
      </c>
      <c r="B5">
        <v>0.3</v>
      </c>
      <c r="C5">
        <v>0.6</v>
      </c>
      <c r="L5" t="s">
        <v>28</v>
      </c>
      <c r="M5">
        <f>LN(A15)</f>
        <v>-0.51082562376599072</v>
      </c>
    </row>
    <row r="6" spans="1:15" x14ac:dyDescent="0.2">
      <c r="L6" t="s">
        <v>29</v>
      </c>
      <c r="M6">
        <f>LN(B15)</f>
        <v>-1.6094379124341003</v>
      </c>
    </row>
    <row r="7" spans="1:15" x14ac:dyDescent="0.2">
      <c r="A7" t="s">
        <v>12</v>
      </c>
      <c r="B7" t="s">
        <v>8</v>
      </c>
      <c r="L7" t="s">
        <v>30</v>
      </c>
      <c r="M7">
        <f>LN(C15)</f>
        <v>-1.6094379124341003</v>
      </c>
    </row>
    <row r="8" spans="1:15" x14ac:dyDescent="0.2">
      <c r="A8">
        <v>3</v>
      </c>
      <c r="B8">
        <v>3</v>
      </c>
    </row>
    <row r="9" spans="1:15" x14ac:dyDescent="0.2">
      <c r="A9">
        <v>0.7</v>
      </c>
      <c r="B9">
        <v>0</v>
      </c>
      <c r="C9">
        <v>0.3</v>
      </c>
      <c r="L9" t="s">
        <v>7</v>
      </c>
    </row>
    <row r="10" spans="1:15" x14ac:dyDescent="0.2">
      <c r="A10">
        <v>0.1</v>
      </c>
      <c r="B10">
        <v>0.9</v>
      </c>
      <c r="C10">
        <v>0</v>
      </c>
      <c r="M10" t="s">
        <v>28</v>
      </c>
      <c r="N10" t="s">
        <v>29</v>
      </c>
      <c r="O10" t="s">
        <v>30</v>
      </c>
    </row>
    <row r="11" spans="1:15" x14ac:dyDescent="0.2">
      <c r="A11">
        <v>0</v>
      </c>
      <c r="B11">
        <v>0.2</v>
      </c>
      <c r="C11">
        <v>0.8</v>
      </c>
      <c r="L11" t="s">
        <v>28</v>
      </c>
      <c r="M11">
        <f>LN(A3)</f>
        <v>-0.22314355131420971</v>
      </c>
      <c r="N11">
        <f>LN(B3)</f>
        <v>-2.3025850929940455</v>
      </c>
      <c r="O11">
        <f>LN(C3)</f>
        <v>-2.3025850929940455</v>
      </c>
    </row>
    <row r="12" spans="1:15" x14ac:dyDescent="0.2">
      <c r="L12" t="s">
        <v>29</v>
      </c>
      <c r="M12">
        <f t="shared" ref="M12:O12" si="0">LN(A4)</f>
        <v>-1.6094379124341003</v>
      </c>
      <c r="N12">
        <f t="shared" si="0"/>
        <v>-0.35667494393873245</v>
      </c>
      <c r="O12">
        <f t="shared" si="0"/>
        <v>-2.3025850929940455</v>
      </c>
    </row>
    <row r="13" spans="1:15" x14ac:dyDescent="0.2">
      <c r="A13" t="s">
        <v>13</v>
      </c>
      <c r="B13" t="s">
        <v>24</v>
      </c>
      <c r="L13" t="s">
        <v>30</v>
      </c>
      <c r="M13">
        <f t="shared" ref="M13:O13" si="1">LN(A5)</f>
        <v>-2.3025850929940455</v>
      </c>
      <c r="N13">
        <f t="shared" si="1"/>
        <v>-1.2039728043259361</v>
      </c>
      <c r="O13">
        <f t="shared" si="1"/>
        <v>-0.51082562376599072</v>
      </c>
    </row>
    <row r="14" spans="1:15" x14ac:dyDescent="0.2">
      <c r="A14">
        <v>1</v>
      </c>
      <c r="B14">
        <v>3</v>
      </c>
    </row>
    <row r="15" spans="1:15" x14ac:dyDescent="0.2">
      <c r="A15">
        <v>0.6</v>
      </c>
      <c r="B15">
        <v>0.2</v>
      </c>
      <c r="C15">
        <v>0.2</v>
      </c>
      <c r="L15" t="s">
        <v>8</v>
      </c>
    </row>
    <row r="16" spans="1:15" x14ac:dyDescent="0.2">
      <c r="M16" t="s">
        <v>31</v>
      </c>
      <c r="N16" t="s">
        <v>32</v>
      </c>
      <c r="O16" t="s">
        <v>33</v>
      </c>
    </row>
    <row r="17" spans="1:17" x14ac:dyDescent="0.2">
      <c r="A17" t="s">
        <v>22</v>
      </c>
      <c r="B17" t="s">
        <v>34</v>
      </c>
      <c r="L17" t="s">
        <v>28</v>
      </c>
      <c r="M17">
        <f>LN(A9)</f>
        <v>-0.35667494393873245</v>
      </c>
      <c r="N17">
        <v>-128</v>
      </c>
      <c r="O17">
        <f t="shared" ref="O17" si="2">LN(C9)</f>
        <v>-1.2039728043259361</v>
      </c>
    </row>
    <row r="18" spans="1:17" x14ac:dyDescent="0.2">
      <c r="A18">
        <v>1</v>
      </c>
      <c r="B18">
        <v>6</v>
      </c>
      <c r="L18" t="s">
        <v>29</v>
      </c>
      <c r="M18">
        <f t="shared" ref="M18" si="3">LN(A10)</f>
        <v>-2.3025850929940455</v>
      </c>
      <c r="N18">
        <f t="shared" ref="N18:N19" si="4">LN(B10)</f>
        <v>-0.10536051565782628</v>
      </c>
      <c r="O18">
        <v>-128</v>
      </c>
    </row>
    <row r="19" spans="1:17" x14ac:dyDescent="0.2">
      <c r="A19">
        <f>L23</f>
        <v>0</v>
      </c>
      <c r="B19">
        <f t="shared" ref="B19:F19" si="5">M23</f>
        <v>2</v>
      </c>
      <c r="C19">
        <f t="shared" si="5"/>
        <v>0</v>
      </c>
      <c r="D19">
        <f t="shared" si="5"/>
        <v>2</v>
      </c>
      <c r="E19">
        <f t="shared" si="5"/>
        <v>2</v>
      </c>
      <c r="F19">
        <f t="shared" si="5"/>
        <v>1</v>
      </c>
      <c r="L19" t="s">
        <v>30</v>
      </c>
      <c r="M19">
        <v>-128</v>
      </c>
      <c r="N19">
        <f t="shared" si="4"/>
        <v>-1.6094379124341003</v>
      </c>
      <c r="O19">
        <f t="shared" ref="O19" si="6">LN(C11)</f>
        <v>-0.22314355131420971</v>
      </c>
    </row>
    <row r="21" spans="1:17" x14ac:dyDescent="0.2">
      <c r="L21" t="s">
        <v>34</v>
      </c>
    </row>
    <row r="22" spans="1:17" x14ac:dyDescent="0.2">
      <c r="L22" t="s">
        <v>31</v>
      </c>
      <c r="M22" t="s">
        <v>33</v>
      </c>
      <c r="N22" t="s">
        <v>31</v>
      </c>
      <c r="O22" t="s">
        <v>33</v>
      </c>
      <c r="P22" t="s">
        <v>33</v>
      </c>
      <c r="Q22" t="s">
        <v>32</v>
      </c>
    </row>
    <row r="23" spans="1:17" x14ac:dyDescent="0.2">
      <c r="K23" t="s">
        <v>35</v>
      </c>
      <c r="L23">
        <f>(FIND(L22,$M2)-1)/2</f>
        <v>0</v>
      </c>
      <c r="M23">
        <f t="shared" ref="M23:Q23" si="7">(FIND(M22,$M2)-1)/2</f>
        <v>2</v>
      </c>
      <c r="N23">
        <f t="shared" si="7"/>
        <v>0</v>
      </c>
      <c r="O23">
        <f t="shared" si="7"/>
        <v>2</v>
      </c>
      <c r="P23">
        <f t="shared" si="7"/>
        <v>2</v>
      </c>
      <c r="Q23">
        <f t="shared" si="7"/>
        <v>1</v>
      </c>
    </row>
    <row r="24" spans="1:17" x14ac:dyDescent="0.2">
      <c r="J24" t="s">
        <v>36</v>
      </c>
      <c r="K24" t="s">
        <v>28</v>
      </c>
      <c r="L24">
        <f ca="1">INDIRECT(ADDRESS(ROW($M17), COLUMN($M$17)+L$23))</f>
        <v>-0.35667494393873245</v>
      </c>
      <c r="M24">
        <f t="shared" ref="M24:Q24" ca="1" si="8">INDIRECT(ADDRESS(ROW($M17), COLUMN($M$17)+M$23))</f>
        <v>-1.2039728043259361</v>
      </c>
      <c r="N24">
        <f t="shared" ca="1" si="8"/>
        <v>-0.35667494393873245</v>
      </c>
      <c r="O24">
        <f t="shared" ca="1" si="8"/>
        <v>-1.2039728043259361</v>
      </c>
      <c r="P24">
        <f t="shared" ca="1" si="8"/>
        <v>-1.2039728043259361</v>
      </c>
      <c r="Q24">
        <f t="shared" ca="1" si="8"/>
        <v>-128</v>
      </c>
    </row>
    <row r="25" spans="1:17" x14ac:dyDescent="0.2">
      <c r="K25" t="s">
        <v>29</v>
      </c>
      <c r="L25">
        <f t="shared" ref="L25:Q26" ca="1" si="9">INDIRECT(ADDRESS(ROW($M18), COLUMN($M$17)+L$23))</f>
        <v>-2.3025850929940455</v>
      </c>
      <c r="M25">
        <f t="shared" ca="1" si="9"/>
        <v>-128</v>
      </c>
      <c r="N25">
        <f t="shared" ca="1" si="9"/>
        <v>-2.3025850929940455</v>
      </c>
      <c r="O25">
        <f t="shared" ca="1" si="9"/>
        <v>-128</v>
      </c>
      <c r="P25">
        <f t="shared" ca="1" si="9"/>
        <v>-128</v>
      </c>
      <c r="Q25">
        <f t="shared" ca="1" si="9"/>
        <v>-0.10536051565782628</v>
      </c>
    </row>
    <row r="26" spans="1:17" x14ac:dyDescent="0.2">
      <c r="K26" t="s">
        <v>30</v>
      </c>
      <c r="L26">
        <f t="shared" ca="1" si="9"/>
        <v>-128</v>
      </c>
      <c r="M26">
        <f t="shared" ca="1" si="9"/>
        <v>-0.22314355131420971</v>
      </c>
      <c r="N26">
        <f t="shared" ca="1" si="9"/>
        <v>-128</v>
      </c>
      <c r="O26">
        <f t="shared" ca="1" si="9"/>
        <v>-0.22314355131420971</v>
      </c>
      <c r="P26">
        <f t="shared" ca="1" si="9"/>
        <v>-0.22314355131420971</v>
      </c>
      <c r="Q26">
        <f t="shared" ca="1" si="9"/>
        <v>-1.6094379124341003</v>
      </c>
    </row>
    <row r="28" spans="1:17" x14ac:dyDescent="0.2">
      <c r="A28" t="s">
        <v>41</v>
      </c>
      <c r="B28" t="s">
        <v>40</v>
      </c>
      <c r="J28" t="s">
        <v>37</v>
      </c>
      <c r="K28" t="s">
        <v>28</v>
      </c>
      <c r="L28">
        <f ca="1">L24+M5</f>
        <v>-0.86750056770472317</v>
      </c>
      <c r="M28">
        <f ca="1">MAX(L28+$M11+M24,L29+$M12+M24,L30+$M13+M24)</f>
        <v>-2.294616923344869</v>
      </c>
      <c r="N28">
        <f t="shared" ref="N28:Q28" ca="1" si="10">MAX(M28+$M11+N24,M29+$M12+N24,M30+$M13+N24)</f>
        <v>-2.8744354185978112</v>
      </c>
      <c r="O28">
        <f t="shared" ca="1" si="10"/>
        <v>-4.3015517742379572</v>
      </c>
      <c r="P28">
        <f t="shared" ca="1" si="10"/>
        <v>-5.7286681298781028</v>
      </c>
      <c r="Q28">
        <f t="shared" ca="1" si="10"/>
        <v>-133.95181168119231</v>
      </c>
    </row>
    <row r="29" spans="1:17" x14ac:dyDescent="0.2">
      <c r="A29">
        <v>1</v>
      </c>
      <c r="B29">
        <v>6</v>
      </c>
      <c r="K29" t="s">
        <v>29</v>
      </c>
      <c r="L29">
        <f t="shared" ref="L29:L30" ca="1" si="11">L25+M6</f>
        <v>-3.9120230054281455</v>
      </c>
      <c r="M29">
        <f ca="1">MAX(L28+$N11+M25,L29+$N12+M25,L30+$N13+M25)</f>
        <v>-131.17008566069876</v>
      </c>
      <c r="N29">
        <f t="shared" ref="N29:Q29" ca="1" si="12">MAX(M28+$N11+N25,M29+$N12+N25,M30+$N13+N25)</f>
        <v>-6.8997871093329604</v>
      </c>
      <c r="O29">
        <f t="shared" ca="1" si="12"/>
        <v>-133.17702051159185</v>
      </c>
      <c r="P29">
        <f t="shared" ca="1" si="12"/>
        <v>-134.604136867232</v>
      </c>
      <c r="Q29">
        <f t="shared" ca="1" si="12"/>
        <v>-7.4434665579700283</v>
      </c>
    </row>
    <row r="30" spans="1:17" x14ac:dyDescent="0.2">
      <c r="A30">
        <f ca="1">L37</f>
        <v>0</v>
      </c>
      <c r="B30">
        <f t="shared" ref="B30:F30" ca="1" si="13">M37</f>
        <v>0</v>
      </c>
      <c r="C30">
        <f t="shared" ca="1" si="13"/>
        <v>0</v>
      </c>
      <c r="D30">
        <f t="shared" ca="1" si="13"/>
        <v>2</v>
      </c>
      <c r="E30">
        <f t="shared" ca="1" si="13"/>
        <v>2</v>
      </c>
      <c r="F30">
        <f t="shared" ca="1" si="13"/>
        <v>1</v>
      </c>
      <c r="K30" t="s">
        <v>30</v>
      </c>
      <c r="L30">
        <f t="shared" ca="1" si="11"/>
        <v>-129.60943791243409</v>
      </c>
      <c r="M30">
        <f ca="1">MAX(L28+$O11+M26,L29+$O12+M26,L30+$O13+M26)</f>
        <v>-3.3932292120129786</v>
      </c>
      <c r="N30">
        <f t="shared" ref="N30:Q30" ca="1" si="14">MAX(M28+$O11+N26,M29+$O12+N26,M30+$O13+N26)</f>
        <v>-131.90405483577896</v>
      </c>
      <c r="O30">
        <f t="shared" ca="1" si="14"/>
        <v>-5.4001640629060663</v>
      </c>
      <c r="P30">
        <f t="shared" ca="1" si="14"/>
        <v>-6.1341332379862665</v>
      </c>
      <c r="Q30">
        <f t="shared" ca="1" si="14"/>
        <v>-8.2543967741863575</v>
      </c>
    </row>
    <row r="32" spans="1:17" x14ac:dyDescent="0.2">
      <c r="A32" t="s">
        <v>21</v>
      </c>
      <c r="B32" t="s">
        <v>43</v>
      </c>
      <c r="J32" t="s">
        <v>38</v>
      </c>
      <c r="L32">
        <f ca="1">EXP(L28)</f>
        <v>0.41999999999999993</v>
      </c>
      <c r="M32">
        <f ca="1">EXP(M28)</f>
        <v>0.10079999999999999</v>
      </c>
      <c r="N32">
        <f t="shared" ref="N32:Q32" ca="1" si="15">EXP(N28)</f>
        <v>5.6447999999999991E-2</v>
      </c>
      <c r="O32">
        <f t="shared" ca="1" si="15"/>
        <v>1.3547519999999993E-2</v>
      </c>
      <c r="P32">
        <f t="shared" ca="1" si="15"/>
        <v>3.2514047999999988E-3</v>
      </c>
      <c r="Q32">
        <f t="shared" ca="1" si="15"/>
        <v>6.6906351206516385E-59</v>
      </c>
    </row>
    <row r="33" spans="1:17" x14ac:dyDescent="0.2">
      <c r="A33">
        <v>3</v>
      </c>
      <c r="B33">
        <v>6</v>
      </c>
      <c r="L33">
        <f t="shared" ref="L33:M34" ca="1" si="16">EXP(L29)</f>
        <v>2.0000000000000011E-2</v>
      </c>
      <c r="M33">
        <f t="shared" ca="1" si="16"/>
        <v>1.0803279365098237E-57</v>
      </c>
      <c r="N33">
        <f t="shared" ref="N33:Q33" ca="1" si="17">EXP(N29)</f>
        <v>1.0079999999999998E-3</v>
      </c>
      <c r="O33">
        <f t="shared" ca="1" si="17"/>
        <v>1.4519607466692019E-58</v>
      </c>
      <c r="P33">
        <f t="shared" ca="1" si="17"/>
        <v>3.4847057920060636E-59</v>
      </c>
      <c r="Q33">
        <f t="shared" ca="1" si="17"/>
        <v>5.8525286400000042E-4</v>
      </c>
    </row>
    <row r="34" spans="1:17" x14ac:dyDescent="0.2">
      <c r="A34">
        <f ca="1">L28</f>
        <v>-0.86750056770472317</v>
      </c>
      <c r="B34">
        <f t="shared" ref="B34:F34" ca="1" si="18">M28</f>
        <v>-2.294616923344869</v>
      </c>
      <c r="C34">
        <f t="shared" ca="1" si="18"/>
        <v>-2.8744354185978112</v>
      </c>
      <c r="D34">
        <f t="shared" ca="1" si="18"/>
        <v>-4.3015517742379572</v>
      </c>
      <c r="E34">
        <f t="shared" ca="1" si="18"/>
        <v>-5.7286681298781028</v>
      </c>
      <c r="F34">
        <f t="shared" ca="1" si="18"/>
        <v>-133.95181168119231</v>
      </c>
      <c r="L34">
        <f t="shared" ca="1" si="16"/>
        <v>5.1444187452848885E-57</v>
      </c>
      <c r="M34">
        <f t="shared" ca="1" si="16"/>
        <v>3.3599999999999998E-2</v>
      </c>
      <c r="N34">
        <f t="shared" ref="N34:Q34" ca="1" si="19">EXP(N30)</f>
        <v>5.1855740952471321E-58</v>
      </c>
      <c r="O34">
        <f t="shared" ca="1" si="19"/>
        <v>4.5158400000000001E-3</v>
      </c>
      <c r="P34">
        <f t="shared" ca="1" si="19"/>
        <v>2.1676032000000007E-3</v>
      </c>
      <c r="Q34">
        <f t="shared" ca="1" si="19"/>
        <v>2.601123840000001E-4</v>
      </c>
    </row>
    <row r="35" spans="1:17" x14ac:dyDescent="0.2">
      <c r="A35">
        <f t="shared" ref="A35:A36" ca="1" si="20">L29</f>
        <v>-3.9120230054281455</v>
      </c>
      <c r="B35">
        <f t="shared" ref="B35:B36" ca="1" si="21">M29</f>
        <v>-131.17008566069876</v>
      </c>
      <c r="C35">
        <f t="shared" ref="C35:C36" ca="1" si="22">N29</f>
        <v>-6.8997871093329604</v>
      </c>
      <c r="D35">
        <f t="shared" ref="D35:D36" ca="1" si="23">O29</f>
        <v>-133.17702051159185</v>
      </c>
      <c r="E35">
        <f t="shared" ref="E35:E36" ca="1" si="24">P29</f>
        <v>-134.604136867232</v>
      </c>
      <c r="F35">
        <f t="shared" ref="F35:F36" ca="1" si="25">Q29</f>
        <v>-7.4434665579700283</v>
      </c>
    </row>
    <row r="36" spans="1:17" x14ac:dyDescent="0.2">
      <c r="A36">
        <f t="shared" ca="1" si="20"/>
        <v>-129.60943791243409</v>
      </c>
      <c r="B36">
        <f t="shared" ca="1" si="21"/>
        <v>-3.3932292120129786</v>
      </c>
      <c r="C36">
        <f t="shared" ca="1" si="22"/>
        <v>-131.90405483577896</v>
      </c>
      <c r="D36">
        <f t="shared" ca="1" si="23"/>
        <v>-5.4001640629060663</v>
      </c>
      <c r="E36">
        <f t="shared" ca="1" si="24"/>
        <v>-6.1341332379862665</v>
      </c>
      <c r="F36">
        <f t="shared" ca="1" si="25"/>
        <v>-8.2543967741863575</v>
      </c>
      <c r="J36" t="s">
        <v>40</v>
      </c>
      <c r="L36" t="str">
        <f ca="1">IF(MAX(L39:L41)=L39, $K28, IF(MAX(L39:L41)=L40, $K29, $K30))</f>
        <v>A1</v>
      </c>
      <c r="M36" t="str">
        <f ca="1">IF(MAX(M39:M41)=M39, $K28, IF(MAX(M39:M41)=M40, $K29, $K30))</f>
        <v>A1</v>
      </c>
      <c r="N36" t="str">
        <f ca="1">IF(MAX(N39:N41)=N39, $K28, IF(MAX(N39:N41)=N40, $K29, $K30))</f>
        <v>A1</v>
      </c>
      <c r="O36" t="str">
        <f ca="1">IF(MAX(O39:O41)=O39, $K28, IF(MAX(O39:O41)=O40, $K29, $K30))</f>
        <v>A3</v>
      </c>
      <c r="P36" t="str">
        <f ca="1">IF(MAX(P39:P41)=P39, $K28, IF(MAX(P39:P41)=P40, $K29, $K30))</f>
        <v>A3</v>
      </c>
      <c r="Q36" t="str">
        <f ca="1">IF(MAX(Q28:Q30)=Q28, K28, IF(MAX(Q28:Q30)=Q29, K29, K30))</f>
        <v>A2</v>
      </c>
    </row>
    <row r="37" spans="1:17" x14ac:dyDescent="0.2">
      <c r="J37" t="s">
        <v>42</v>
      </c>
      <c r="L37">
        <f t="shared" ref="L37:Q37" ca="1" si="26">(FIND(L36,$M$1)-1)/2</f>
        <v>0</v>
      </c>
      <c r="M37">
        <f t="shared" ca="1" si="26"/>
        <v>0</v>
      </c>
      <c r="N37">
        <f t="shared" ca="1" si="26"/>
        <v>0</v>
      </c>
      <c r="O37">
        <f t="shared" ca="1" si="26"/>
        <v>2</v>
      </c>
      <c r="P37">
        <f t="shared" ca="1" si="26"/>
        <v>2</v>
      </c>
      <c r="Q37">
        <f t="shared" ca="1" si="26"/>
        <v>1</v>
      </c>
    </row>
    <row r="39" spans="1:17" x14ac:dyDescent="0.2">
      <c r="J39" t="s">
        <v>39</v>
      </c>
      <c r="L39">
        <f ca="1">L28+INDIRECT(ADDRESS(ROW($M11), COLUMN($M11)+M37))</f>
        <v>-1.0906441190189329</v>
      </c>
      <c r="M39">
        <f ca="1">M28+INDIRECT(ADDRESS(ROW($M11), COLUMN($M11)+N37))</f>
        <v>-2.5177604746590787</v>
      </c>
      <c r="N39">
        <f ca="1">N28+INDIRECT(ADDRESS(ROW($M11), COLUMN($M11)+O37))</f>
        <v>-5.1770205115918566</v>
      </c>
      <c r="O39">
        <f ca="1">O28+INDIRECT(ADDRESS(ROW($M11), COLUMN($M11)+P37))</f>
        <v>-6.6041368672320022</v>
      </c>
      <c r="P39">
        <f ca="1">P28+INDIRECT(ADDRESS(ROW($M11), COLUMN($M11)+Q37))</f>
        <v>-8.0312532228721487</v>
      </c>
    </row>
    <row r="40" spans="1:17" x14ac:dyDescent="0.2">
      <c r="L40">
        <f ca="1">L29+INDIRECT(ADDRESS(ROW($M12), COLUMN($M12)+M37))</f>
        <v>-5.521460917862246</v>
      </c>
      <c r="M40">
        <f ca="1">M29+INDIRECT(ADDRESS(ROW($M12), COLUMN($M12)+N37))</f>
        <v>-132.77952357313285</v>
      </c>
      <c r="N40">
        <f ca="1">N29+INDIRECT(ADDRESS(ROW($M12), COLUMN($M12)+O37))</f>
        <v>-9.2023722023270054</v>
      </c>
      <c r="O40">
        <f ca="1">O29+INDIRECT(ADDRESS(ROW($M12), COLUMN($M12)+P37))</f>
        <v>-135.47960560458588</v>
      </c>
      <c r="P40">
        <f ca="1">P29+INDIRECT(ADDRESS(ROW($M12), COLUMN($M12)+Q37))</f>
        <v>-134.96081181117074</v>
      </c>
    </row>
    <row r="41" spans="1:17" x14ac:dyDescent="0.2">
      <c r="L41">
        <f ca="1">L30+INDIRECT(ADDRESS(ROW($M13), COLUMN($M13)+M37))</f>
        <v>-131.91202300542813</v>
      </c>
      <c r="M41">
        <f ca="1">M30+INDIRECT(ADDRESS(ROW($M13), COLUMN($M13)+N37))</f>
        <v>-5.6958143050070245</v>
      </c>
      <c r="N41">
        <f ca="1">N30+INDIRECT(ADDRESS(ROW($M13), COLUMN($M13)+O37))</f>
        <v>-132.41488045954495</v>
      </c>
      <c r="O41">
        <f ca="1">O30+INDIRECT(ADDRESS(ROW($M13), COLUMN($M13)+P37))</f>
        <v>-5.9109896866720568</v>
      </c>
      <c r="P41">
        <f ca="1">P30+INDIRECT(ADDRESS(ROW($M13), COLUMN($M13)+Q37))</f>
        <v>-7.3381060423122024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DNA GC Content #1</vt:lpstr>
      <vt:lpstr>Muller, FMP, Springer 2015</vt:lpstr>
    </vt:vector>
  </TitlesOfParts>
  <Company>Securities and Futures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</cp:lastModifiedBy>
  <dcterms:created xsi:type="dcterms:W3CDTF">2020-05-14T06:52:21Z</dcterms:created>
  <dcterms:modified xsi:type="dcterms:W3CDTF">2020-05-24T13:49:53Z</dcterms:modified>
</cp:coreProperties>
</file>