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AND delta" sheetId="13" r:id="rId1"/>
    <sheet name="test trunc XOR delta" sheetId="14" r:id="rId2"/>
    <sheet name="test train OR data" sheetId="15" r:id="rId3"/>
    <sheet name="test training rand data" sheetId="11" r:id="rId4"/>
    <sheet name="rand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5" l="1"/>
  <c r="F120" i="15"/>
  <c r="E120" i="15"/>
  <c r="G119" i="15"/>
  <c r="F119" i="15"/>
  <c r="E119" i="15"/>
  <c r="G118" i="15"/>
  <c r="F118" i="15"/>
  <c r="E118" i="15"/>
  <c r="B117" i="15"/>
  <c r="A120" i="15" a="1"/>
  <c r="A120" i="15" s="1"/>
  <c r="B120" i="15"/>
  <c r="C120" i="15"/>
  <c r="D120" i="15"/>
  <c r="A119" i="15" a="1"/>
  <c r="A119" i="15" s="1"/>
  <c r="A118" i="15" a="1"/>
  <c r="B118" i="15" s="1"/>
  <c r="A118" i="15"/>
  <c r="C118" i="15"/>
  <c r="D118" i="15"/>
  <c r="A117" i="15"/>
  <c r="B114" i="15"/>
  <c r="A114" i="15"/>
  <c r="B113" i="15"/>
  <c r="A113" i="15"/>
  <c r="B112" i="15"/>
  <c r="A112" i="15"/>
  <c r="A111" i="15"/>
  <c r="D93" i="15"/>
  <c r="E88" i="15"/>
  <c r="D88" i="15"/>
  <c r="C86" i="15"/>
  <c r="F86" i="15" s="1"/>
  <c r="B86" i="15"/>
  <c r="E86" i="15" s="1"/>
  <c r="C85" i="15"/>
  <c r="F85" i="15" s="1"/>
  <c r="B85" i="15"/>
  <c r="E85" i="15" s="1"/>
  <c r="C84" i="15"/>
  <c r="F84" i="15" s="1"/>
  <c r="B84" i="15"/>
  <c r="E84" i="15" s="1"/>
  <c r="C83" i="15"/>
  <c r="F83" i="15" s="1"/>
  <c r="B83" i="15"/>
  <c r="E83" i="15" s="1"/>
  <c r="E81" i="15"/>
  <c r="D81" i="15"/>
  <c r="J56" i="15"/>
  <c r="B45" i="15"/>
  <c r="B74" i="15" s="1"/>
  <c r="B103" i="15" s="1"/>
  <c r="E59" i="15"/>
  <c r="D59" i="15"/>
  <c r="C57" i="15"/>
  <c r="B57" i="15"/>
  <c r="E57" i="15" s="1"/>
  <c r="C56" i="15"/>
  <c r="F56" i="15" s="1"/>
  <c r="B56" i="15"/>
  <c r="C55" i="15"/>
  <c r="B55" i="15"/>
  <c r="E55" i="15" s="1"/>
  <c r="C54" i="15"/>
  <c r="F54" i="15" s="1"/>
  <c r="B54" i="15"/>
  <c r="E30" i="15"/>
  <c r="D30" i="15"/>
  <c r="B25" i="15"/>
  <c r="C25" i="15"/>
  <c r="B26" i="15"/>
  <c r="C26" i="15"/>
  <c r="B27" i="15"/>
  <c r="C27" i="15"/>
  <c r="B28" i="15"/>
  <c r="C28" i="15"/>
  <c r="B23" i="15"/>
  <c r="J25" i="15" s="1"/>
  <c r="A19" i="15"/>
  <c r="A20" i="15"/>
  <c r="A21" i="15"/>
  <c r="A18" i="15"/>
  <c r="C12" i="15"/>
  <c r="B12" i="15"/>
  <c r="A7" i="15"/>
  <c r="E67" i="15" s="1"/>
  <c r="A6" i="15"/>
  <c r="B20" i="15" s="1"/>
  <c r="B37" i="15" s="1"/>
  <c r="B49" i="15" s="1"/>
  <c r="B66" i="15" s="1"/>
  <c r="B78" i="15" s="1"/>
  <c r="B95" i="15" s="1"/>
  <c r="B107" i="15" s="1"/>
  <c r="A5" i="15"/>
  <c r="D26" i="15" s="1"/>
  <c r="A4" i="15"/>
  <c r="D25" i="15" s="1"/>
  <c r="B11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34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 s="1"/>
  <c r="A33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15" i="14"/>
  <c r="A5" i="14"/>
  <c r="A6" i="14"/>
  <c r="A7" i="14"/>
  <c r="A4" i="14"/>
  <c r="B3" i="14" s="1"/>
  <c r="A12" i="14"/>
  <c r="C12" i="14"/>
  <c r="B12" i="14"/>
  <c r="A4" i="13"/>
  <c r="B3" i="13"/>
  <c r="A33" i="13"/>
  <c r="A7" i="13"/>
  <c r="A6" i="13"/>
  <c r="A5" i="13"/>
  <c r="C119" i="15" l="1"/>
  <c r="B119" i="15"/>
  <c r="D119" i="15"/>
  <c r="D83" i="15"/>
  <c r="E93" i="15"/>
  <c r="H85" i="15"/>
  <c r="E95" i="15"/>
  <c r="D38" i="15"/>
  <c r="A38" i="15" s="1"/>
  <c r="A50" i="15" s="1"/>
  <c r="D86" i="15"/>
  <c r="D54" i="15"/>
  <c r="E96" i="15"/>
  <c r="E66" i="15"/>
  <c r="D84" i="15"/>
  <c r="K84" i="15" s="1"/>
  <c r="D85" i="15"/>
  <c r="E94" i="15"/>
  <c r="I86" i="15"/>
  <c r="H86" i="15"/>
  <c r="J86" i="15" s="1"/>
  <c r="I84" i="15"/>
  <c r="H84" i="15"/>
  <c r="I83" i="15"/>
  <c r="H83" i="15"/>
  <c r="I85" i="15"/>
  <c r="E35" i="15"/>
  <c r="D23" i="15"/>
  <c r="D57" i="15"/>
  <c r="G57" i="15" s="1"/>
  <c r="E64" i="15"/>
  <c r="E38" i="15"/>
  <c r="E36" i="15"/>
  <c r="E23" i="15"/>
  <c r="D56" i="15"/>
  <c r="K56" i="15" s="1"/>
  <c r="E65" i="15"/>
  <c r="E37" i="15"/>
  <c r="D55" i="15"/>
  <c r="G54" i="15"/>
  <c r="E56" i="15"/>
  <c r="F57" i="15"/>
  <c r="I57" i="15" s="1"/>
  <c r="D52" i="15"/>
  <c r="D67" i="15"/>
  <c r="A67" i="15" s="1"/>
  <c r="A79" i="15" s="1"/>
  <c r="E52" i="15"/>
  <c r="E54" i="15"/>
  <c r="F55" i="15"/>
  <c r="H55" i="15" s="1"/>
  <c r="G56" i="15"/>
  <c r="K54" i="15"/>
  <c r="K26" i="15"/>
  <c r="D37" i="15"/>
  <c r="F25" i="15"/>
  <c r="G20" i="15"/>
  <c r="E27" i="15"/>
  <c r="E25" i="15"/>
  <c r="F27" i="15"/>
  <c r="H27" i="15" s="1"/>
  <c r="F28" i="15"/>
  <c r="F26" i="15"/>
  <c r="E28" i="15"/>
  <c r="E26" i="15"/>
  <c r="K25" i="15"/>
  <c r="L25" i="15" s="1"/>
  <c r="M25" i="15" s="1"/>
  <c r="O25" i="15" s="1"/>
  <c r="G25" i="15"/>
  <c r="B19" i="15"/>
  <c r="B36" i="15" s="1"/>
  <c r="B48" i="15" s="1"/>
  <c r="B65" i="15" s="1"/>
  <c r="B77" i="15" s="1"/>
  <c r="B94" i="15" s="1"/>
  <c r="B106" i="15" s="1"/>
  <c r="D21" i="15"/>
  <c r="D27" i="15"/>
  <c r="G26" i="15"/>
  <c r="B18" i="15"/>
  <c r="B35" i="15" s="1"/>
  <c r="B47" i="15" s="1"/>
  <c r="B64" i="15" s="1"/>
  <c r="B76" i="15" s="1"/>
  <c r="D18" i="15"/>
  <c r="E18" i="15" s="1"/>
  <c r="F18" i="15" s="1"/>
  <c r="D28" i="15"/>
  <c r="D20" i="15"/>
  <c r="B21" i="15"/>
  <c r="B38" i="15" s="1"/>
  <c r="B50" i="15" s="1"/>
  <c r="B67" i="15" s="1"/>
  <c r="B79" i="15" s="1"/>
  <c r="B96" i="15" s="1"/>
  <c r="B108" i="15" s="1"/>
  <c r="D19" i="15"/>
  <c r="B11" i="15"/>
  <c r="B3" i="15"/>
  <c r="A3" i="15"/>
  <c r="A3" i="14"/>
  <c r="B11" i="13"/>
  <c r="A3" i="13"/>
  <c r="G79" i="15" l="1"/>
  <c r="K83" i="15"/>
  <c r="G83" i="15"/>
  <c r="K86" i="15"/>
  <c r="L86" i="15" s="1"/>
  <c r="G86" i="15"/>
  <c r="G19" i="15"/>
  <c r="J83" i="15"/>
  <c r="L83" i="15" s="1"/>
  <c r="B93" i="15"/>
  <c r="B105" i="15" s="1"/>
  <c r="G84" i="15"/>
  <c r="J84" i="15" s="1"/>
  <c r="L84" i="15" s="1"/>
  <c r="K85" i="15"/>
  <c r="G85" i="15"/>
  <c r="J85" i="15" s="1"/>
  <c r="K55" i="15"/>
  <c r="G55" i="15"/>
  <c r="G50" i="15"/>
  <c r="K57" i="15"/>
  <c r="A37" i="15"/>
  <c r="A49" i="15" s="1"/>
  <c r="G49" i="15"/>
  <c r="H56" i="15"/>
  <c r="I56" i="15"/>
  <c r="I55" i="15"/>
  <c r="I54" i="15"/>
  <c r="H54" i="15"/>
  <c r="H57" i="15"/>
  <c r="J57" i="15" s="1"/>
  <c r="I25" i="15"/>
  <c r="H28" i="15"/>
  <c r="H25" i="15"/>
  <c r="I26" i="15"/>
  <c r="I27" i="15"/>
  <c r="H26" i="15"/>
  <c r="G18" i="15"/>
  <c r="H18" i="15" s="1"/>
  <c r="I28" i="15"/>
  <c r="E19" i="15"/>
  <c r="F19" i="15" s="1"/>
  <c r="N25" i="15"/>
  <c r="P25" i="15" s="1"/>
  <c r="K27" i="15"/>
  <c r="G27" i="15"/>
  <c r="G21" i="15"/>
  <c r="E20" i="15"/>
  <c r="F20" i="15" s="1"/>
  <c r="H20" i="15" s="1"/>
  <c r="K28" i="15"/>
  <c r="G28" i="15"/>
  <c r="E21" i="15"/>
  <c r="F21" i="15" s="1"/>
  <c r="H21" i="15" s="1"/>
  <c r="B30" i="14"/>
  <c r="C25" i="14"/>
  <c r="C24" i="14"/>
  <c r="B23" i="14"/>
  <c r="B22" i="14"/>
  <c r="C17" i="14"/>
  <c r="C16" i="14"/>
  <c r="B15" i="14"/>
  <c r="C29" i="14"/>
  <c r="B27" i="14"/>
  <c r="C21" i="14"/>
  <c r="C20" i="14"/>
  <c r="B19" i="14"/>
  <c r="B18" i="14"/>
  <c r="B29" i="14"/>
  <c r="C22" i="14"/>
  <c r="B20" i="14"/>
  <c r="C15" i="14"/>
  <c r="C27" i="14"/>
  <c r="C26" i="14"/>
  <c r="B25" i="14"/>
  <c r="B24" i="14"/>
  <c r="C19" i="14"/>
  <c r="C18" i="14"/>
  <c r="B17" i="14"/>
  <c r="B16" i="14"/>
  <c r="C28" i="14"/>
  <c r="B26" i="14"/>
  <c r="C30" i="14"/>
  <c r="B28" i="14"/>
  <c r="C23" i="14"/>
  <c r="B21" i="14"/>
  <c r="C17" i="13"/>
  <c r="C21" i="13"/>
  <c r="C25" i="13"/>
  <c r="C29" i="13"/>
  <c r="B17" i="13"/>
  <c r="B21" i="13"/>
  <c r="B25" i="13"/>
  <c r="B29" i="13"/>
  <c r="C18" i="13"/>
  <c r="C22" i="13"/>
  <c r="C26" i="13"/>
  <c r="C30" i="13"/>
  <c r="B18" i="13"/>
  <c r="B22" i="13"/>
  <c r="B26" i="13"/>
  <c r="B30" i="13"/>
  <c r="C23" i="13"/>
  <c r="C15" i="13"/>
  <c r="B23" i="13"/>
  <c r="B15" i="13"/>
  <c r="C19" i="13"/>
  <c r="B19" i="13"/>
  <c r="C28" i="13"/>
  <c r="B28" i="13"/>
  <c r="C16" i="13"/>
  <c r="C24" i="13"/>
  <c r="B16" i="13"/>
  <c r="B24" i="13"/>
  <c r="C27" i="13"/>
  <c r="B27" i="13"/>
  <c r="C20" i="13"/>
  <c r="B20" i="13"/>
  <c r="N577" i="11"/>
  <c r="N578" i="11"/>
  <c r="N579" i="11"/>
  <c r="N580" i="11"/>
  <c r="N581" i="11"/>
  <c r="N582" i="11"/>
  <c r="N583" i="11"/>
  <c r="N584" i="11"/>
  <c r="N585" i="11"/>
  <c r="N576" i="11"/>
  <c r="J27" i="15" l="1"/>
  <c r="J54" i="15"/>
  <c r="J55" i="15"/>
  <c r="L55" i="15" s="1"/>
  <c r="L85" i="15"/>
  <c r="N85" i="15" s="1"/>
  <c r="M86" i="15"/>
  <c r="O86" i="15" s="1"/>
  <c r="N86" i="15"/>
  <c r="J26" i="15"/>
  <c r="L26" i="15" s="1"/>
  <c r="N26" i="15" s="1"/>
  <c r="J28" i="15"/>
  <c r="L28" i="15" s="1"/>
  <c r="H19" i="15"/>
  <c r="P86" i="15"/>
  <c r="N83" i="15"/>
  <c r="N84" i="15"/>
  <c r="L54" i="15"/>
  <c r="N54" i="15" s="1"/>
  <c r="L57" i="15"/>
  <c r="L56" i="15"/>
  <c r="M26" i="15"/>
  <c r="O26" i="15" s="1"/>
  <c r="L27" i="15"/>
  <c r="D26" i="14"/>
  <c r="F26" i="14"/>
  <c r="E26" i="14"/>
  <c r="G22" i="14"/>
  <c r="I22" i="14"/>
  <c r="H22" i="14"/>
  <c r="E15" i="14"/>
  <c r="F15" i="14"/>
  <c r="O15" i="14"/>
  <c r="R15" i="14" s="1"/>
  <c r="D15" i="14"/>
  <c r="G23" i="14"/>
  <c r="I23" i="14"/>
  <c r="H23" i="14"/>
  <c r="G27" i="14"/>
  <c r="I27" i="14"/>
  <c r="H27" i="14"/>
  <c r="G21" i="14"/>
  <c r="I21" i="14"/>
  <c r="H21" i="14"/>
  <c r="G16" i="14"/>
  <c r="J16" i="14" s="1"/>
  <c r="H16" i="14"/>
  <c r="I16" i="14"/>
  <c r="F28" i="14"/>
  <c r="D28" i="14"/>
  <c r="E28" i="14"/>
  <c r="F16" i="14"/>
  <c r="D16" i="14"/>
  <c r="E16" i="14"/>
  <c r="K16" i="14" s="1"/>
  <c r="F24" i="14"/>
  <c r="D24" i="14"/>
  <c r="E24" i="14"/>
  <c r="G15" i="14"/>
  <c r="I15" i="14"/>
  <c r="H15" i="14"/>
  <c r="D18" i="14"/>
  <c r="F18" i="14"/>
  <c r="E18" i="14"/>
  <c r="E27" i="14"/>
  <c r="F27" i="14"/>
  <c r="D27" i="14"/>
  <c r="G17" i="14"/>
  <c r="H17" i="14"/>
  <c r="I17" i="14"/>
  <c r="G25" i="14"/>
  <c r="I25" i="14"/>
  <c r="H25" i="14"/>
  <c r="E21" i="14"/>
  <c r="F21" i="14"/>
  <c r="D21" i="14"/>
  <c r="J21" i="14" s="1"/>
  <c r="G18" i="14"/>
  <c r="I18" i="14"/>
  <c r="H18" i="14"/>
  <c r="G26" i="14"/>
  <c r="J26" i="14" s="1"/>
  <c r="H26" i="14"/>
  <c r="I26" i="14"/>
  <c r="G20" i="14"/>
  <c r="H20" i="14"/>
  <c r="I20" i="14"/>
  <c r="E23" i="14"/>
  <c r="F23" i="14"/>
  <c r="D23" i="14"/>
  <c r="G28" i="14"/>
  <c r="H28" i="14"/>
  <c r="I28" i="14"/>
  <c r="G19" i="14"/>
  <c r="I19" i="14"/>
  <c r="H19" i="14"/>
  <c r="E29" i="14"/>
  <c r="F29" i="14"/>
  <c r="D29" i="14"/>
  <c r="G24" i="14"/>
  <c r="H24" i="14"/>
  <c r="I24" i="14"/>
  <c r="G30" i="14"/>
  <c r="I30" i="14"/>
  <c r="H30" i="14"/>
  <c r="E17" i="14"/>
  <c r="F17" i="14"/>
  <c r="D17" i="14"/>
  <c r="E25" i="14"/>
  <c r="F25" i="14"/>
  <c r="D25" i="14"/>
  <c r="O25" i="14"/>
  <c r="R25" i="14" s="1"/>
  <c r="O20" i="14"/>
  <c r="R20" i="14" s="1"/>
  <c r="F20" i="14"/>
  <c r="D20" i="14"/>
  <c r="E20" i="14"/>
  <c r="E19" i="14"/>
  <c r="F19" i="14"/>
  <c r="D19" i="14"/>
  <c r="J19" i="14" s="1"/>
  <c r="G29" i="14"/>
  <c r="I29" i="14"/>
  <c r="H29" i="14"/>
  <c r="D22" i="14"/>
  <c r="F22" i="14"/>
  <c r="E22" i="14"/>
  <c r="O30" i="14"/>
  <c r="R30" i="14" s="1"/>
  <c r="D30" i="14"/>
  <c r="F30" i="14"/>
  <c r="E30" i="14"/>
  <c r="E24" i="13"/>
  <c r="F24" i="13"/>
  <c r="D24" i="13"/>
  <c r="A43" i="13"/>
  <c r="E28" i="13"/>
  <c r="D28" i="13"/>
  <c r="A47" i="13"/>
  <c r="F28" i="13"/>
  <c r="A49" i="13"/>
  <c r="E30" i="13"/>
  <c r="O30" i="13"/>
  <c r="C49" i="13" s="1"/>
  <c r="F30" i="13"/>
  <c r="D30" i="13"/>
  <c r="F29" i="13"/>
  <c r="D29" i="13"/>
  <c r="A48" i="13"/>
  <c r="E29" i="13"/>
  <c r="B39" i="13"/>
  <c r="H20" i="13"/>
  <c r="I20" i="13"/>
  <c r="G20" i="13"/>
  <c r="B47" i="13"/>
  <c r="H28" i="13"/>
  <c r="K28" i="13" s="1"/>
  <c r="M28" i="13" s="1"/>
  <c r="I28" i="13"/>
  <c r="G28" i="13"/>
  <c r="J28" i="13" s="1"/>
  <c r="E26" i="13"/>
  <c r="A45" i="13"/>
  <c r="F26" i="13"/>
  <c r="D26" i="13"/>
  <c r="O25" i="13"/>
  <c r="C44" i="13" s="1"/>
  <c r="F25" i="13"/>
  <c r="D25" i="13"/>
  <c r="A44" i="13"/>
  <c r="E25" i="13"/>
  <c r="A46" i="13"/>
  <c r="E27" i="13"/>
  <c r="F27" i="13"/>
  <c r="D27" i="13"/>
  <c r="A38" i="13"/>
  <c r="E19" i="13"/>
  <c r="F19" i="13"/>
  <c r="D19" i="13"/>
  <c r="I15" i="13"/>
  <c r="L15" i="13" s="1"/>
  <c r="G15" i="13"/>
  <c r="H15" i="13"/>
  <c r="B34" i="13"/>
  <c r="E22" i="13"/>
  <c r="A41" i="13"/>
  <c r="F22" i="13"/>
  <c r="D22" i="13"/>
  <c r="B41" i="13"/>
  <c r="H22" i="13"/>
  <c r="G22" i="13"/>
  <c r="I22" i="13"/>
  <c r="L22" i="13" s="1"/>
  <c r="F21" i="13"/>
  <c r="D21" i="13"/>
  <c r="A40" i="13"/>
  <c r="E21" i="13"/>
  <c r="I21" i="13"/>
  <c r="L21" i="13" s="1"/>
  <c r="G21" i="13"/>
  <c r="J21" i="13" s="1"/>
  <c r="B40" i="13"/>
  <c r="H21" i="13"/>
  <c r="K21" i="13" s="1"/>
  <c r="E20" i="13"/>
  <c r="A39" i="13"/>
  <c r="F20" i="13"/>
  <c r="O20" i="13"/>
  <c r="C39" i="13" s="1"/>
  <c r="D20" i="13"/>
  <c r="A34" i="13"/>
  <c r="F15" i="13"/>
  <c r="E15" i="13"/>
  <c r="O15" i="13"/>
  <c r="C34" i="13" s="1"/>
  <c r="D15" i="13"/>
  <c r="B49" i="13"/>
  <c r="G30" i="13"/>
  <c r="J30" i="13" s="1"/>
  <c r="H30" i="13"/>
  <c r="K30" i="13" s="1"/>
  <c r="M30" i="13" s="1"/>
  <c r="I30" i="13"/>
  <c r="L30" i="13" s="1"/>
  <c r="I29" i="13"/>
  <c r="G29" i="13"/>
  <c r="H29" i="13"/>
  <c r="K29" i="13" s="1"/>
  <c r="B48" i="13"/>
  <c r="E16" i="13"/>
  <c r="A35" i="13"/>
  <c r="D16" i="13"/>
  <c r="F16" i="13"/>
  <c r="A42" i="13"/>
  <c r="E23" i="13"/>
  <c r="F23" i="13"/>
  <c r="D23" i="13"/>
  <c r="G26" i="13"/>
  <c r="J26" i="13" s="1"/>
  <c r="B45" i="13"/>
  <c r="H26" i="13"/>
  <c r="K26" i="13" s="1"/>
  <c r="M26" i="13" s="1"/>
  <c r="I26" i="13"/>
  <c r="L26" i="13" s="1"/>
  <c r="I25" i="13"/>
  <c r="G25" i="13"/>
  <c r="H25" i="13"/>
  <c r="K25" i="13" s="1"/>
  <c r="B44" i="13"/>
  <c r="B43" i="13"/>
  <c r="H24" i="13"/>
  <c r="K24" i="13" s="1"/>
  <c r="I24" i="13"/>
  <c r="L24" i="13" s="1"/>
  <c r="G24" i="13"/>
  <c r="G27" i="13"/>
  <c r="B46" i="13"/>
  <c r="H27" i="13"/>
  <c r="I27" i="13"/>
  <c r="L27" i="13" s="1"/>
  <c r="B35" i="13"/>
  <c r="H16" i="13"/>
  <c r="K16" i="13" s="1"/>
  <c r="I16" i="13"/>
  <c r="G16" i="13"/>
  <c r="G19" i="13"/>
  <c r="I19" i="13"/>
  <c r="L19" i="13" s="1"/>
  <c r="B38" i="13"/>
  <c r="H19" i="13"/>
  <c r="G23" i="13"/>
  <c r="B42" i="13"/>
  <c r="H23" i="13"/>
  <c r="I23" i="13"/>
  <c r="E18" i="13"/>
  <c r="A37" i="13"/>
  <c r="F18" i="13"/>
  <c r="D18" i="13"/>
  <c r="B37" i="13"/>
  <c r="G18" i="13"/>
  <c r="H18" i="13"/>
  <c r="K18" i="13" s="1"/>
  <c r="I18" i="13"/>
  <c r="F17" i="13"/>
  <c r="D17" i="13"/>
  <c r="A36" i="13"/>
  <c r="E17" i="13"/>
  <c r="I17" i="13"/>
  <c r="L17" i="13" s="1"/>
  <c r="G17" i="13"/>
  <c r="J17" i="13" s="1"/>
  <c r="B36" i="13"/>
  <c r="H17" i="13"/>
  <c r="K17" i="13" s="1"/>
  <c r="C585" i="11"/>
  <c r="C584" i="11"/>
  <c r="C583" i="11"/>
  <c r="C582" i="11"/>
  <c r="C581" i="11"/>
  <c r="C580" i="11"/>
  <c r="C579" i="11"/>
  <c r="C578" i="11"/>
  <c r="C577" i="11"/>
  <c r="C576" i="11"/>
  <c r="D569" i="11"/>
  <c r="D568" i="11"/>
  <c r="D567" i="11"/>
  <c r="D566" i="11"/>
  <c r="D565" i="11"/>
  <c r="D564" i="11"/>
  <c r="D563" i="11"/>
  <c r="D562" i="11"/>
  <c r="A557" i="11"/>
  <c r="A553" i="11"/>
  <c r="A552" i="11"/>
  <c r="A551" i="11"/>
  <c r="A550" i="11"/>
  <c r="A549" i="11"/>
  <c r="A548" i="11"/>
  <c r="A547" i="11"/>
  <c r="A546" i="11"/>
  <c r="A545" i="11"/>
  <c r="A544" i="11"/>
  <c r="C538" i="11"/>
  <c r="U542" i="11" s="1"/>
  <c r="C537" i="11"/>
  <c r="C536" i="11"/>
  <c r="C535" i="11"/>
  <c r="E534" i="11"/>
  <c r="C534" i="11"/>
  <c r="C533" i="11"/>
  <c r="C532" i="11"/>
  <c r="C531" i="11"/>
  <c r="C530" i="11"/>
  <c r="C529" i="11"/>
  <c r="D523" i="11"/>
  <c r="D521" i="11"/>
  <c r="D520" i="11"/>
  <c r="D519" i="11"/>
  <c r="D518" i="11"/>
  <c r="D517" i="11"/>
  <c r="D516" i="11"/>
  <c r="D515" i="11"/>
  <c r="A510" i="11"/>
  <c r="A506" i="11"/>
  <c r="A505" i="11"/>
  <c r="A504" i="11"/>
  <c r="A503" i="11"/>
  <c r="A502" i="11"/>
  <c r="G502" i="11" s="1"/>
  <c r="A501" i="11"/>
  <c r="A500" i="11"/>
  <c r="A499" i="11"/>
  <c r="A498" i="11"/>
  <c r="A497" i="11"/>
  <c r="C491" i="11"/>
  <c r="C490" i="11"/>
  <c r="U495" i="11" s="1"/>
  <c r="C489" i="11"/>
  <c r="C488" i="11"/>
  <c r="C487" i="11"/>
  <c r="C486" i="11"/>
  <c r="C485" i="11"/>
  <c r="C484" i="11"/>
  <c r="C483" i="11"/>
  <c r="C482" i="11"/>
  <c r="D476" i="11"/>
  <c r="D474" i="11"/>
  <c r="D473" i="11"/>
  <c r="D472" i="11"/>
  <c r="D471" i="11"/>
  <c r="D470" i="11"/>
  <c r="D469" i="11"/>
  <c r="D468" i="11"/>
  <c r="A463" i="11"/>
  <c r="A459" i="11"/>
  <c r="A458" i="11"/>
  <c r="A457" i="11"/>
  <c r="A456" i="11"/>
  <c r="A455" i="11"/>
  <c r="A454" i="11"/>
  <c r="A453" i="11"/>
  <c r="A452" i="11"/>
  <c r="A451" i="11"/>
  <c r="A450" i="11"/>
  <c r="C444" i="11"/>
  <c r="C443" i="11"/>
  <c r="C442" i="11"/>
  <c r="C441" i="11"/>
  <c r="C440" i="11"/>
  <c r="C439" i="11"/>
  <c r="C438" i="11"/>
  <c r="C437" i="11"/>
  <c r="U448" i="11" s="1"/>
  <c r="C436" i="11"/>
  <c r="C435" i="11"/>
  <c r="D429" i="11"/>
  <c r="D428" i="11"/>
  <c r="D427" i="11"/>
  <c r="D426" i="11"/>
  <c r="D425" i="11"/>
  <c r="D424" i="11"/>
  <c r="D421" i="11"/>
  <c r="D420" i="11"/>
  <c r="A416" i="11"/>
  <c r="A412" i="11"/>
  <c r="A411" i="11"/>
  <c r="A410" i="11"/>
  <c r="A409" i="11"/>
  <c r="A408" i="11"/>
  <c r="A407" i="11"/>
  <c r="A406" i="11"/>
  <c r="A405" i="11"/>
  <c r="A404" i="11"/>
  <c r="A403" i="11"/>
  <c r="C397" i="11"/>
  <c r="C396" i="11"/>
  <c r="C395" i="11"/>
  <c r="C394" i="11"/>
  <c r="C393" i="11"/>
  <c r="C392" i="11"/>
  <c r="C391" i="11"/>
  <c r="C390" i="11"/>
  <c r="C389" i="11"/>
  <c r="C388" i="11"/>
  <c r="D382" i="11"/>
  <c r="D381" i="11"/>
  <c r="D379" i="11"/>
  <c r="D378" i="11"/>
  <c r="D377" i="11"/>
  <c r="D376" i="11"/>
  <c r="D375" i="11"/>
  <c r="D374" i="11"/>
  <c r="A369" i="11"/>
  <c r="A365" i="11"/>
  <c r="A364" i="11"/>
  <c r="A363" i="11"/>
  <c r="A362" i="11"/>
  <c r="A361" i="11"/>
  <c r="A360" i="11"/>
  <c r="A359" i="11"/>
  <c r="A358" i="11"/>
  <c r="A357" i="11"/>
  <c r="A356" i="11"/>
  <c r="C350" i="11"/>
  <c r="C349" i="11"/>
  <c r="C348" i="11"/>
  <c r="C347" i="11"/>
  <c r="U354" i="11" s="1"/>
  <c r="C346" i="11"/>
  <c r="C345" i="11"/>
  <c r="C344" i="11"/>
  <c r="C343" i="11"/>
  <c r="C342" i="11"/>
  <c r="C341" i="11"/>
  <c r="D335" i="11"/>
  <c r="D334" i="11"/>
  <c r="D333" i="11"/>
  <c r="D331" i="11"/>
  <c r="D330" i="11"/>
  <c r="D329" i="11"/>
  <c r="D328" i="11"/>
  <c r="D327" i="11"/>
  <c r="A322" i="11"/>
  <c r="A318" i="11"/>
  <c r="A317" i="11"/>
  <c r="A316" i="11"/>
  <c r="A315" i="11"/>
  <c r="A314" i="11"/>
  <c r="G314" i="11" s="1"/>
  <c r="A313" i="11"/>
  <c r="A312" i="11"/>
  <c r="A311" i="11"/>
  <c r="A310" i="11"/>
  <c r="A309" i="11"/>
  <c r="C303" i="11"/>
  <c r="C302" i="11"/>
  <c r="C301" i="11"/>
  <c r="C300" i="11"/>
  <c r="C299" i="11"/>
  <c r="C298" i="11"/>
  <c r="C297" i="11"/>
  <c r="C296" i="11"/>
  <c r="C295" i="11"/>
  <c r="C294" i="11"/>
  <c r="D288" i="11"/>
  <c r="D287" i="11"/>
  <c r="D286" i="11"/>
  <c r="D285" i="11"/>
  <c r="D283" i="11"/>
  <c r="D282" i="11"/>
  <c r="D281" i="11"/>
  <c r="D280" i="11"/>
  <c r="A275" i="11"/>
  <c r="A271" i="11"/>
  <c r="A270" i="11"/>
  <c r="A269" i="11"/>
  <c r="A268" i="11"/>
  <c r="A267" i="11"/>
  <c r="A266" i="11"/>
  <c r="A265" i="11"/>
  <c r="A264" i="11"/>
  <c r="A263" i="11"/>
  <c r="A262" i="11"/>
  <c r="E256" i="11"/>
  <c r="C256" i="11"/>
  <c r="C255" i="11"/>
  <c r="C254" i="11"/>
  <c r="C253" i="11"/>
  <c r="C252" i="11"/>
  <c r="U260" i="11" s="1"/>
  <c r="C251" i="11"/>
  <c r="C250" i="11"/>
  <c r="C249" i="11"/>
  <c r="C248" i="11"/>
  <c r="C247" i="11"/>
  <c r="D241" i="11"/>
  <c r="D240" i="11"/>
  <c r="D239" i="11"/>
  <c r="D238" i="11"/>
  <c r="D237" i="11"/>
  <c r="D235" i="11"/>
  <c r="D234" i="11"/>
  <c r="D233" i="11"/>
  <c r="A228" i="11"/>
  <c r="A224" i="11"/>
  <c r="A223" i="11"/>
  <c r="A222" i="11"/>
  <c r="A221" i="11"/>
  <c r="A220" i="11"/>
  <c r="G220" i="11" s="1"/>
  <c r="A219" i="11"/>
  <c r="A218" i="11"/>
  <c r="A217" i="11"/>
  <c r="G217" i="11" s="1"/>
  <c r="G216" i="11"/>
  <c r="A216" i="11"/>
  <c r="A215" i="11"/>
  <c r="E209" i="11"/>
  <c r="C209" i="11"/>
  <c r="C208" i="11"/>
  <c r="C207" i="11"/>
  <c r="C206" i="11"/>
  <c r="C205" i="11"/>
  <c r="C204" i="11"/>
  <c r="C203" i="11"/>
  <c r="C202" i="11"/>
  <c r="C201" i="11"/>
  <c r="C200" i="11"/>
  <c r="U213" i="11" s="1"/>
  <c r="D194" i="11"/>
  <c r="D193" i="11"/>
  <c r="D192" i="11"/>
  <c r="D191" i="11"/>
  <c r="D190" i="11"/>
  <c r="D189" i="11"/>
  <c r="D188" i="11"/>
  <c r="D187" i="11"/>
  <c r="A181" i="11"/>
  <c r="A177" i="11"/>
  <c r="G177" i="11" s="1"/>
  <c r="A176" i="11"/>
  <c r="A175" i="11"/>
  <c r="A174" i="11"/>
  <c r="A173" i="11"/>
  <c r="G173" i="11" s="1"/>
  <c r="A172" i="11"/>
  <c r="A171" i="11"/>
  <c r="A170" i="11"/>
  <c r="G169" i="11"/>
  <c r="A169" i="11"/>
  <c r="A168" i="11"/>
  <c r="C162" i="11"/>
  <c r="E161" i="11"/>
  <c r="C161" i="11"/>
  <c r="C160" i="11"/>
  <c r="C159" i="11"/>
  <c r="C158" i="11"/>
  <c r="C157" i="11"/>
  <c r="C156" i="11"/>
  <c r="C155" i="11"/>
  <c r="C154" i="11"/>
  <c r="U166" i="11" s="1"/>
  <c r="C153" i="11"/>
  <c r="D147" i="11"/>
  <c r="D146" i="11"/>
  <c r="D145" i="11"/>
  <c r="D144" i="11"/>
  <c r="D143" i="11"/>
  <c r="D142" i="11"/>
  <c r="D141" i="11"/>
  <c r="D140" i="11"/>
  <c r="B136" i="11"/>
  <c r="B183" i="11" s="1"/>
  <c r="B230" i="11" s="1"/>
  <c r="B277" i="11" s="1"/>
  <c r="B324" i="11" s="1"/>
  <c r="B371" i="11" s="1"/>
  <c r="B418" i="11" s="1"/>
  <c r="B465" i="11" s="1"/>
  <c r="B512" i="11" s="1"/>
  <c r="B559" i="11" s="1"/>
  <c r="A134" i="11"/>
  <c r="A130" i="11"/>
  <c r="G130" i="11" s="1"/>
  <c r="A129" i="11"/>
  <c r="A128" i="11"/>
  <c r="A127" i="11"/>
  <c r="A126" i="11"/>
  <c r="G126" i="11" s="1"/>
  <c r="A125" i="11"/>
  <c r="A124" i="11"/>
  <c r="A123" i="11"/>
  <c r="A122" i="11"/>
  <c r="A121" i="11"/>
  <c r="C115" i="11"/>
  <c r="C114" i="11"/>
  <c r="C113" i="11"/>
  <c r="C112" i="11"/>
  <c r="C111" i="11"/>
  <c r="C110" i="11"/>
  <c r="C109" i="11"/>
  <c r="C108" i="11"/>
  <c r="E107" i="11"/>
  <c r="C107" i="11"/>
  <c r="C106" i="11"/>
  <c r="D92" i="11"/>
  <c r="D93" i="11"/>
  <c r="D95" i="11"/>
  <c r="D96" i="11"/>
  <c r="D97" i="11"/>
  <c r="A97" i="11" s="1"/>
  <c r="B112" i="11" s="1"/>
  <c r="D98" i="11"/>
  <c r="A98" i="11" s="1"/>
  <c r="B113" i="11" s="1"/>
  <c r="D99" i="11"/>
  <c r="D100" i="11"/>
  <c r="A87" i="11"/>
  <c r="B89" i="11"/>
  <c r="A75" i="11"/>
  <c r="A76" i="11"/>
  <c r="O76" i="11" s="1"/>
  <c r="A77" i="11"/>
  <c r="O77" i="11" s="1"/>
  <c r="A78" i="11"/>
  <c r="A79" i="11"/>
  <c r="A80" i="11"/>
  <c r="O80" i="11" s="1"/>
  <c r="A81" i="11"/>
  <c r="O81" i="11" s="1"/>
  <c r="A82" i="11"/>
  <c r="A83" i="11"/>
  <c r="A74" i="11"/>
  <c r="B32" i="11"/>
  <c r="B33" i="11"/>
  <c r="B34" i="11"/>
  <c r="B35" i="11"/>
  <c r="B36" i="11"/>
  <c r="B37" i="11"/>
  <c r="B38" i="11"/>
  <c r="B39" i="11"/>
  <c r="B40" i="11"/>
  <c r="B31" i="11"/>
  <c r="C60" i="11"/>
  <c r="C61" i="11"/>
  <c r="C62" i="11"/>
  <c r="C63" i="11"/>
  <c r="C64" i="11"/>
  <c r="C65" i="11"/>
  <c r="C66" i="11"/>
  <c r="C67" i="11"/>
  <c r="C68" i="11"/>
  <c r="C59" i="11"/>
  <c r="U72" i="11" s="1"/>
  <c r="B60" i="11"/>
  <c r="B61" i="11"/>
  <c r="B62" i="11"/>
  <c r="B63" i="11"/>
  <c r="B64" i="11"/>
  <c r="B65" i="11"/>
  <c r="B66" i="11"/>
  <c r="B67" i="11"/>
  <c r="B68" i="11"/>
  <c r="B59" i="1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6" i="11"/>
  <c r="A32" i="11" s="1"/>
  <c r="E248" i="11" s="1"/>
  <c r="N7" i="11"/>
  <c r="A33" i="11" s="1"/>
  <c r="E108" i="11" s="1"/>
  <c r="N8" i="11"/>
  <c r="N9" i="11"/>
  <c r="A35" i="11" s="1"/>
  <c r="E345" i="11" s="1"/>
  <c r="N10" i="11"/>
  <c r="A36" i="11" s="1"/>
  <c r="E346" i="11" s="1"/>
  <c r="N11" i="11"/>
  <c r="A37" i="11" s="1"/>
  <c r="D309" i="11" s="1"/>
  <c r="D310" i="11" s="1"/>
  <c r="N12" i="11"/>
  <c r="A38" i="11" s="1"/>
  <c r="N13" i="11"/>
  <c r="A39" i="11" s="1"/>
  <c r="E114" i="11" s="1"/>
  <c r="N14" i="11"/>
  <c r="A40" i="11" s="1"/>
  <c r="E585" i="11" s="1"/>
  <c r="N5" i="11"/>
  <c r="A31" i="11" s="1"/>
  <c r="E341" i="11" s="1"/>
  <c r="C1" i="11"/>
  <c r="B1" i="11"/>
  <c r="C2" i="11" s="1"/>
  <c r="A2" i="12"/>
  <c r="B2" i="12"/>
  <c r="C2" i="12"/>
  <c r="D2" i="12"/>
  <c r="E2" i="12"/>
  <c r="F2" i="12"/>
  <c r="G2" i="12"/>
  <c r="H2" i="12"/>
  <c r="I2" i="12"/>
  <c r="J2" i="12"/>
  <c r="A3" i="12"/>
  <c r="B3" i="12"/>
  <c r="C3" i="12"/>
  <c r="D3" i="12"/>
  <c r="E3" i="12"/>
  <c r="F3" i="12"/>
  <c r="G3" i="12"/>
  <c r="H3" i="12"/>
  <c r="I3" i="12"/>
  <c r="J3" i="12"/>
  <c r="A4" i="12"/>
  <c r="B4" i="12"/>
  <c r="C4" i="12"/>
  <c r="D4" i="12"/>
  <c r="E4" i="12"/>
  <c r="F4" i="12"/>
  <c r="G4" i="12"/>
  <c r="H4" i="12"/>
  <c r="I4" i="12"/>
  <c r="J4" i="12"/>
  <c r="A5" i="12"/>
  <c r="B5" i="12"/>
  <c r="C5" i="12"/>
  <c r="D5" i="12"/>
  <c r="E5" i="12"/>
  <c r="F5" i="12"/>
  <c r="G5" i="12"/>
  <c r="H5" i="12"/>
  <c r="I5" i="12"/>
  <c r="J5" i="12"/>
  <c r="A6" i="12"/>
  <c r="B6" i="12"/>
  <c r="C6" i="12"/>
  <c r="D6" i="12"/>
  <c r="E6" i="12"/>
  <c r="F6" i="12"/>
  <c r="G6" i="12"/>
  <c r="H6" i="12"/>
  <c r="I6" i="12"/>
  <c r="J6" i="12"/>
  <c r="A7" i="12"/>
  <c r="B7" i="12"/>
  <c r="C7" i="12"/>
  <c r="D7" i="12"/>
  <c r="E7" i="12"/>
  <c r="F7" i="12"/>
  <c r="G7" i="12"/>
  <c r="H7" i="12"/>
  <c r="I7" i="12"/>
  <c r="J7" i="12"/>
  <c r="A8" i="12"/>
  <c r="B8" i="12"/>
  <c r="C8" i="12"/>
  <c r="D8" i="12"/>
  <c r="E8" i="12"/>
  <c r="F8" i="12"/>
  <c r="G8" i="12"/>
  <c r="H8" i="12"/>
  <c r="I8" i="12"/>
  <c r="J8" i="12"/>
  <c r="A9" i="12"/>
  <c r="B9" i="12"/>
  <c r="C9" i="12"/>
  <c r="D9" i="12"/>
  <c r="E9" i="12"/>
  <c r="F9" i="12"/>
  <c r="G9" i="12"/>
  <c r="H9" i="12"/>
  <c r="I9" i="12"/>
  <c r="J9" i="12"/>
  <c r="A10" i="12"/>
  <c r="B10" i="12"/>
  <c r="C10" i="12"/>
  <c r="D10" i="12"/>
  <c r="E10" i="12"/>
  <c r="F10" i="12"/>
  <c r="G10" i="12"/>
  <c r="H10" i="12"/>
  <c r="I10" i="12"/>
  <c r="J10" i="12"/>
  <c r="A11" i="12"/>
  <c r="B11" i="12"/>
  <c r="C11" i="12"/>
  <c r="D11" i="12"/>
  <c r="E11" i="12"/>
  <c r="F11" i="12"/>
  <c r="G11" i="12"/>
  <c r="H11" i="12"/>
  <c r="I11" i="12"/>
  <c r="J11" i="12"/>
  <c r="A12" i="12"/>
  <c r="B12" i="12"/>
  <c r="C12" i="12"/>
  <c r="D12" i="12"/>
  <c r="E12" i="12"/>
  <c r="F12" i="12"/>
  <c r="G12" i="12"/>
  <c r="H12" i="12"/>
  <c r="I12" i="12"/>
  <c r="J12" i="12"/>
  <c r="A13" i="12"/>
  <c r="B13" i="12"/>
  <c r="C13" i="12"/>
  <c r="D13" i="12"/>
  <c r="E13" i="12"/>
  <c r="F13" i="12"/>
  <c r="G13" i="12"/>
  <c r="H13" i="12"/>
  <c r="I13" i="12"/>
  <c r="J13" i="12"/>
  <c r="A14" i="12"/>
  <c r="B14" i="12"/>
  <c r="C14" i="12"/>
  <c r="D14" i="12"/>
  <c r="E14" i="12"/>
  <c r="F14" i="12"/>
  <c r="G14" i="12"/>
  <c r="H14" i="12"/>
  <c r="I14" i="12"/>
  <c r="J14" i="12"/>
  <c r="A15" i="12"/>
  <c r="B15" i="12"/>
  <c r="C15" i="12"/>
  <c r="D15" i="12"/>
  <c r="E15" i="12"/>
  <c r="F15" i="12"/>
  <c r="G15" i="12"/>
  <c r="H15" i="12"/>
  <c r="I15" i="12"/>
  <c r="J15" i="12"/>
  <c r="A16" i="12"/>
  <c r="B16" i="12"/>
  <c r="C16" i="12"/>
  <c r="D16" i="12"/>
  <c r="E16" i="12"/>
  <c r="F16" i="12"/>
  <c r="G16" i="12"/>
  <c r="H16" i="12"/>
  <c r="I16" i="12"/>
  <c r="J16" i="12"/>
  <c r="A17" i="12"/>
  <c r="B17" i="12"/>
  <c r="C17" i="12"/>
  <c r="D17" i="12"/>
  <c r="E17" i="12"/>
  <c r="F17" i="12"/>
  <c r="G17" i="12"/>
  <c r="H17" i="12"/>
  <c r="I17" i="12"/>
  <c r="J17" i="12"/>
  <c r="A18" i="12"/>
  <c r="B18" i="12"/>
  <c r="C18" i="12"/>
  <c r="D18" i="12"/>
  <c r="E18" i="12"/>
  <c r="F18" i="12"/>
  <c r="G18" i="12"/>
  <c r="H18" i="12"/>
  <c r="I18" i="12"/>
  <c r="J18" i="12"/>
  <c r="A19" i="12"/>
  <c r="B19" i="12"/>
  <c r="C19" i="12"/>
  <c r="D19" i="12"/>
  <c r="E19" i="12"/>
  <c r="F19" i="12"/>
  <c r="G19" i="12"/>
  <c r="H19" i="12"/>
  <c r="I19" i="12"/>
  <c r="J19" i="12"/>
  <c r="A20" i="12"/>
  <c r="B20" i="12"/>
  <c r="C20" i="12"/>
  <c r="D20" i="12"/>
  <c r="E20" i="12"/>
  <c r="F20" i="12"/>
  <c r="G20" i="12"/>
  <c r="H20" i="12"/>
  <c r="I20" i="12"/>
  <c r="J20" i="12"/>
  <c r="A21" i="12"/>
  <c r="B21" i="12"/>
  <c r="C21" i="12"/>
  <c r="D21" i="12"/>
  <c r="E21" i="12"/>
  <c r="F21" i="12"/>
  <c r="G21" i="12"/>
  <c r="H21" i="12"/>
  <c r="I21" i="12"/>
  <c r="J21" i="12"/>
  <c r="A22" i="12"/>
  <c r="B22" i="12"/>
  <c r="C22" i="12"/>
  <c r="D22" i="12"/>
  <c r="E22" i="12"/>
  <c r="F22" i="12"/>
  <c r="G22" i="12"/>
  <c r="H22" i="12"/>
  <c r="I22" i="12"/>
  <c r="J22" i="12"/>
  <c r="A23" i="12"/>
  <c r="B23" i="12"/>
  <c r="C23" i="12"/>
  <c r="D23" i="12"/>
  <c r="E23" i="12"/>
  <c r="F23" i="12"/>
  <c r="G23" i="12"/>
  <c r="H23" i="12"/>
  <c r="I23" i="12"/>
  <c r="J23" i="12"/>
  <c r="A24" i="12"/>
  <c r="B24" i="12"/>
  <c r="C24" i="12"/>
  <c r="D24" i="12"/>
  <c r="E24" i="12"/>
  <c r="F24" i="12"/>
  <c r="G24" i="12"/>
  <c r="H24" i="12"/>
  <c r="I24" i="12"/>
  <c r="J24" i="12"/>
  <c r="A25" i="12"/>
  <c r="B25" i="12"/>
  <c r="C25" i="12"/>
  <c r="D25" i="12"/>
  <c r="E25" i="12"/>
  <c r="F25" i="12"/>
  <c r="G25" i="12"/>
  <c r="H25" i="12"/>
  <c r="I25" i="12"/>
  <c r="J25" i="12"/>
  <c r="A26" i="12"/>
  <c r="B26" i="12"/>
  <c r="C26" i="12"/>
  <c r="D26" i="12"/>
  <c r="E26" i="12"/>
  <c r="F26" i="12"/>
  <c r="G26" i="12"/>
  <c r="H26" i="12"/>
  <c r="I26" i="12"/>
  <c r="J26" i="12"/>
  <c r="A27" i="12"/>
  <c r="B27" i="12"/>
  <c r="C27" i="12"/>
  <c r="D27" i="12"/>
  <c r="E27" i="12"/>
  <c r="F27" i="12"/>
  <c r="G27" i="12"/>
  <c r="H27" i="12"/>
  <c r="I27" i="12"/>
  <c r="J27" i="12"/>
  <c r="A28" i="12"/>
  <c r="B28" i="12"/>
  <c r="C28" i="12"/>
  <c r="D28" i="12"/>
  <c r="E28" i="12"/>
  <c r="F28" i="12"/>
  <c r="G28" i="12"/>
  <c r="H28" i="12"/>
  <c r="I28" i="12"/>
  <c r="J28" i="12"/>
  <c r="A29" i="12"/>
  <c r="B29" i="12"/>
  <c r="C29" i="12"/>
  <c r="D29" i="12"/>
  <c r="E29" i="12"/>
  <c r="F29" i="12"/>
  <c r="G29" i="12"/>
  <c r="H29" i="12"/>
  <c r="I29" i="12"/>
  <c r="J29" i="12"/>
  <c r="A30" i="12"/>
  <c r="B30" i="12"/>
  <c r="C30" i="12"/>
  <c r="D30" i="12"/>
  <c r="E30" i="12"/>
  <c r="F30" i="12"/>
  <c r="G30" i="12"/>
  <c r="H30" i="12"/>
  <c r="I30" i="12"/>
  <c r="J30" i="12"/>
  <c r="B1" i="12"/>
  <c r="C1" i="12"/>
  <c r="D1" i="12"/>
  <c r="E1" i="12"/>
  <c r="F1" i="12"/>
  <c r="G1" i="12"/>
  <c r="H1" i="12"/>
  <c r="I1" i="12"/>
  <c r="J1" i="12"/>
  <c r="A1" i="12"/>
  <c r="M56" i="15" l="1"/>
  <c r="O56" i="15" s="1"/>
  <c r="N56" i="15"/>
  <c r="N55" i="15"/>
  <c r="M57" i="15"/>
  <c r="O57" i="15" s="1"/>
  <c r="N57" i="15"/>
  <c r="M27" i="15"/>
  <c r="O27" i="15" s="1"/>
  <c r="N27" i="15"/>
  <c r="P27" i="15" s="1"/>
  <c r="M28" i="15"/>
  <c r="O28" i="15" s="1"/>
  <c r="N28" i="15"/>
  <c r="P26" i="15"/>
  <c r="B32" i="15" s="1"/>
  <c r="J17" i="14"/>
  <c r="K22" i="14"/>
  <c r="J20" i="14"/>
  <c r="J27" i="14"/>
  <c r="K27" i="14"/>
  <c r="J22" i="14"/>
  <c r="J24" i="14"/>
  <c r="K26" i="14"/>
  <c r="N26" i="14" s="1"/>
  <c r="L29" i="14"/>
  <c r="P29" i="14"/>
  <c r="L28" i="14"/>
  <c r="P28" i="14"/>
  <c r="P23" i="14"/>
  <c r="L26" i="14"/>
  <c r="P26" i="14"/>
  <c r="P27" i="14"/>
  <c r="P19" i="14"/>
  <c r="P20" i="14"/>
  <c r="Q20" i="14" s="1"/>
  <c r="S20" i="14" s="1"/>
  <c r="P16" i="14"/>
  <c r="P21" i="14"/>
  <c r="P30" i="14"/>
  <c r="Q30" i="14" s="1"/>
  <c r="S30" i="14" s="1"/>
  <c r="P18" i="14"/>
  <c r="L17" i="14"/>
  <c r="P17" i="14"/>
  <c r="L24" i="14"/>
  <c r="P24" i="14"/>
  <c r="P25" i="14"/>
  <c r="Q25" i="14" s="1"/>
  <c r="S25" i="14" s="1"/>
  <c r="P15" i="14"/>
  <c r="Q15" i="14" s="1"/>
  <c r="S15" i="14" s="1"/>
  <c r="P22" i="14"/>
  <c r="L23" i="14"/>
  <c r="M22" i="14"/>
  <c r="N22" i="14"/>
  <c r="L30" i="14"/>
  <c r="K19" i="14"/>
  <c r="L18" i="14"/>
  <c r="K24" i="14"/>
  <c r="N24" i="14" s="1"/>
  <c r="K21" i="14"/>
  <c r="N21" i="14" s="1"/>
  <c r="L27" i="14"/>
  <c r="M19" i="14"/>
  <c r="N19" i="14"/>
  <c r="J25" i="14"/>
  <c r="J30" i="14"/>
  <c r="J29" i="14"/>
  <c r="L19" i="14"/>
  <c r="J28" i="14"/>
  <c r="L20" i="14"/>
  <c r="J18" i="14"/>
  <c r="K25" i="14"/>
  <c r="K17" i="14"/>
  <c r="N17" i="14" s="1"/>
  <c r="K15" i="14"/>
  <c r="L16" i="14"/>
  <c r="L21" i="14"/>
  <c r="J15" i="14"/>
  <c r="K30" i="14"/>
  <c r="M30" i="14" s="1"/>
  <c r="N16" i="14"/>
  <c r="M16" i="14"/>
  <c r="K29" i="14"/>
  <c r="J23" i="14"/>
  <c r="K20" i="14"/>
  <c r="M20" i="14" s="1"/>
  <c r="M26" i="14"/>
  <c r="L25" i="14"/>
  <c r="K18" i="14"/>
  <c r="L15" i="14"/>
  <c r="K28" i="14"/>
  <c r="K23" i="14"/>
  <c r="L22" i="14"/>
  <c r="N17" i="13"/>
  <c r="J18" i="13"/>
  <c r="M18" i="13" s="1"/>
  <c r="J25" i="13"/>
  <c r="N25" i="13" s="1"/>
  <c r="M21" i="13"/>
  <c r="L16" i="13"/>
  <c r="J23" i="13"/>
  <c r="N30" i="13"/>
  <c r="J19" i="13"/>
  <c r="J27" i="13"/>
  <c r="L25" i="13"/>
  <c r="N26" i="13"/>
  <c r="O26" i="13" s="1"/>
  <c r="C45" i="13" s="1"/>
  <c r="L29" i="13"/>
  <c r="J22" i="13"/>
  <c r="K15" i="13"/>
  <c r="N28" i="13"/>
  <c r="J20" i="13"/>
  <c r="M29" i="13"/>
  <c r="K20" i="13"/>
  <c r="M20" i="13" s="1"/>
  <c r="K23" i="13"/>
  <c r="M23" i="13" s="1"/>
  <c r="J29" i="13"/>
  <c r="N29" i="13" s="1"/>
  <c r="O29" i="13" s="1"/>
  <c r="C48" i="13" s="1"/>
  <c r="M17" i="13"/>
  <c r="O17" i="13" s="1"/>
  <c r="C36" i="13" s="1"/>
  <c r="L18" i="13"/>
  <c r="L23" i="13"/>
  <c r="J16" i="13"/>
  <c r="N16" i="13" s="1"/>
  <c r="J24" i="13"/>
  <c r="N24" i="13" s="1"/>
  <c r="B33" i="13"/>
  <c r="N21" i="13"/>
  <c r="O21" i="13" s="1"/>
  <c r="C40" i="13" s="1"/>
  <c r="K22" i="13"/>
  <c r="M22" i="13" s="1"/>
  <c r="J15" i="13"/>
  <c r="K19" i="13"/>
  <c r="K27" i="13"/>
  <c r="L28" i="13"/>
  <c r="L20" i="13"/>
  <c r="U119" i="11"/>
  <c r="E110" i="11"/>
  <c r="E115" i="11"/>
  <c r="E397" i="11"/>
  <c r="G451" i="11"/>
  <c r="E487" i="11"/>
  <c r="E490" i="11"/>
  <c r="E106" i="11"/>
  <c r="E201" i="11"/>
  <c r="D215" i="11"/>
  <c r="D216" i="11" s="1"/>
  <c r="D217" i="11" s="1"/>
  <c r="D218" i="11" s="1"/>
  <c r="D219" i="11" s="1"/>
  <c r="D220" i="11" s="1"/>
  <c r="D221" i="11" s="1"/>
  <c r="D222" i="11" s="1"/>
  <c r="D223" i="11" s="1"/>
  <c r="D224" i="11" s="1"/>
  <c r="E295" i="11"/>
  <c r="U307" i="11"/>
  <c r="E443" i="11"/>
  <c r="E577" i="11"/>
  <c r="J216" i="11"/>
  <c r="E111" i="11"/>
  <c r="D121" i="11"/>
  <c r="D122" i="11" s="1"/>
  <c r="D123" i="11" s="1"/>
  <c r="D124" i="11" s="1"/>
  <c r="D125" i="11" s="1"/>
  <c r="D126" i="11" s="1"/>
  <c r="E154" i="11"/>
  <c r="E157" i="11"/>
  <c r="E205" i="11"/>
  <c r="G224" i="11"/>
  <c r="E303" i="11"/>
  <c r="G318" i="11"/>
  <c r="G408" i="11"/>
  <c r="G122" i="11"/>
  <c r="G127" i="11"/>
  <c r="G412" i="11"/>
  <c r="G81" i="11"/>
  <c r="O127" i="11"/>
  <c r="A92" i="11"/>
  <c r="B107" i="11" s="1"/>
  <c r="O122" i="11" s="1"/>
  <c r="E159" i="11"/>
  <c r="G551" i="11"/>
  <c r="E395" i="11"/>
  <c r="E583" i="11"/>
  <c r="E442" i="11"/>
  <c r="E489" i="11"/>
  <c r="E348" i="11"/>
  <c r="E113" i="11"/>
  <c r="E301" i="11"/>
  <c r="E254" i="11"/>
  <c r="E160" i="11"/>
  <c r="D356" i="11"/>
  <c r="D357" i="11" s="1"/>
  <c r="D358" i="11" s="1"/>
  <c r="D359" i="11" s="1"/>
  <c r="D360" i="11" s="1"/>
  <c r="D361" i="11" s="1"/>
  <c r="D362" i="11" s="1"/>
  <c r="D363" i="11" s="1"/>
  <c r="D364" i="11" s="1"/>
  <c r="D365" i="11" s="1"/>
  <c r="J365" i="11" s="1"/>
  <c r="E207" i="11"/>
  <c r="A100" i="11"/>
  <c r="B115" i="11" s="1"/>
  <c r="G115" i="11" s="1"/>
  <c r="A96" i="11"/>
  <c r="B111" i="11" s="1"/>
  <c r="M122" i="11"/>
  <c r="A142" i="11"/>
  <c r="B157" i="11" s="1"/>
  <c r="O172" i="11" s="1"/>
  <c r="G365" i="11"/>
  <c r="G498" i="11"/>
  <c r="E294" i="11"/>
  <c r="E482" i="11"/>
  <c r="E247" i="11"/>
  <c r="E576" i="11"/>
  <c r="E529" i="11"/>
  <c r="E200" i="11"/>
  <c r="E153" i="11"/>
  <c r="D74" i="11"/>
  <c r="D168" i="11"/>
  <c r="D169" i="11" s="1"/>
  <c r="D170" i="11" s="1"/>
  <c r="D171" i="11" s="1"/>
  <c r="D172" i="11" s="1"/>
  <c r="D173" i="11" s="1"/>
  <c r="P173" i="11" s="1"/>
  <c r="E435" i="11"/>
  <c r="E388" i="11"/>
  <c r="E582" i="11"/>
  <c r="E488" i="11"/>
  <c r="E300" i="11"/>
  <c r="G268" i="11"/>
  <c r="E253" i="11"/>
  <c r="E535" i="11"/>
  <c r="G456" i="11"/>
  <c r="E347" i="11"/>
  <c r="E394" i="11"/>
  <c r="G221" i="11"/>
  <c r="J221" i="11" s="1"/>
  <c r="E206" i="11"/>
  <c r="G174" i="11"/>
  <c r="E441" i="11"/>
  <c r="E578" i="11"/>
  <c r="E296" i="11"/>
  <c r="E437" i="11"/>
  <c r="G405" i="11"/>
  <c r="E390" i="11"/>
  <c r="E249" i="11"/>
  <c r="E531" i="11"/>
  <c r="E343" i="11"/>
  <c r="E202" i="11"/>
  <c r="G170" i="11"/>
  <c r="E155" i="11"/>
  <c r="D403" i="11"/>
  <c r="D404" i="11" s="1"/>
  <c r="E484" i="11"/>
  <c r="G74" i="11"/>
  <c r="M74" i="11"/>
  <c r="E112" i="11"/>
  <c r="G123" i="11"/>
  <c r="P123" i="11" s="1"/>
  <c r="G358" i="11"/>
  <c r="G362" i="11"/>
  <c r="J362" i="11" s="1"/>
  <c r="E536" i="11"/>
  <c r="G550" i="11"/>
  <c r="J550" i="11" s="1"/>
  <c r="J224" i="11"/>
  <c r="G409" i="11"/>
  <c r="G499" i="11"/>
  <c r="G506" i="11"/>
  <c r="E491" i="11"/>
  <c r="G459" i="11"/>
  <c r="D544" i="11"/>
  <c r="D545" i="11" s="1"/>
  <c r="D546" i="11" s="1"/>
  <c r="D547" i="11" s="1"/>
  <c r="D548" i="11" s="1"/>
  <c r="D549" i="11" s="1"/>
  <c r="D550" i="11" s="1"/>
  <c r="D551" i="11" s="1"/>
  <c r="D552" i="11" s="1"/>
  <c r="D553" i="11" s="1"/>
  <c r="E444" i="11"/>
  <c r="E538" i="11"/>
  <c r="E393" i="11"/>
  <c r="D262" i="11"/>
  <c r="D263" i="11" s="1"/>
  <c r="D264" i="11" s="1"/>
  <c r="D265" i="11" s="1"/>
  <c r="D266" i="11" s="1"/>
  <c r="D267" i="11" s="1"/>
  <c r="D268" i="11" s="1"/>
  <c r="D269" i="11" s="1"/>
  <c r="E440" i="11"/>
  <c r="E530" i="11"/>
  <c r="E436" i="11"/>
  <c r="E342" i="11"/>
  <c r="E483" i="11"/>
  <c r="A99" i="11"/>
  <c r="B114" i="11" s="1"/>
  <c r="A146" i="11" s="1"/>
  <c r="B161" i="11" s="1"/>
  <c r="A95" i="11"/>
  <c r="B110" i="11" s="1"/>
  <c r="A144" i="11"/>
  <c r="B159" i="11" s="1"/>
  <c r="E158" i="11"/>
  <c r="E162" i="11"/>
  <c r="G310" i="11"/>
  <c r="P310" i="11" s="1"/>
  <c r="E350" i="11"/>
  <c r="G503" i="11"/>
  <c r="G546" i="11"/>
  <c r="A147" i="11"/>
  <c r="B162" i="11" s="1"/>
  <c r="D497" i="11"/>
  <c r="D498" i="11" s="1"/>
  <c r="D499" i="11" s="1"/>
  <c r="D500" i="11" s="1"/>
  <c r="D501" i="11" s="1"/>
  <c r="D502" i="11" s="1"/>
  <c r="D503" i="11" s="1"/>
  <c r="D504" i="11" s="1"/>
  <c r="D505" i="11" s="1"/>
  <c r="D506" i="11" s="1"/>
  <c r="E349" i="11"/>
  <c r="E302" i="11"/>
  <c r="E255" i="11"/>
  <c r="E537" i="11"/>
  <c r="D450" i="11"/>
  <c r="D451" i="11" s="1"/>
  <c r="D452" i="11" s="1"/>
  <c r="D453" i="11" s="1"/>
  <c r="D454" i="11" s="1"/>
  <c r="D455" i="11" s="1"/>
  <c r="E584" i="11"/>
  <c r="E396" i="11"/>
  <c r="E392" i="11"/>
  <c r="E298" i="11"/>
  <c r="E439" i="11"/>
  <c r="E251" i="11"/>
  <c r="E580" i="11"/>
  <c r="E533" i="11"/>
  <c r="E486" i="11"/>
  <c r="A93" i="11"/>
  <c r="A145" i="11"/>
  <c r="B160" i="11" s="1"/>
  <c r="A192" i="11" s="1"/>
  <c r="B207" i="11" s="1"/>
  <c r="A189" i="11"/>
  <c r="B204" i="11" s="1"/>
  <c r="G204" i="11" s="1"/>
  <c r="E204" i="11"/>
  <c r="E208" i="11"/>
  <c r="E252" i="11"/>
  <c r="G264" i="11"/>
  <c r="G269" i="11"/>
  <c r="E299" i="11"/>
  <c r="G311" i="11"/>
  <c r="G357" i="11"/>
  <c r="J357" i="11" s="1"/>
  <c r="G361" i="11"/>
  <c r="E389" i="11"/>
  <c r="G404" i="11"/>
  <c r="J404" i="11" s="1"/>
  <c r="G455" i="11"/>
  <c r="J455" i="11" s="1"/>
  <c r="E581" i="11"/>
  <c r="U401" i="11"/>
  <c r="G315" i="11"/>
  <c r="G452" i="11"/>
  <c r="P452" i="11" s="1"/>
  <c r="G549" i="11"/>
  <c r="G548" i="11"/>
  <c r="G545" i="11"/>
  <c r="G544" i="11"/>
  <c r="G553" i="11"/>
  <c r="G552" i="11"/>
  <c r="J502" i="11"/>
  <c r="G497" i="11"/>
  <c r="G501" i="11"/>
  <c r="M505" i="11"/>
  <c r="G505" i="11"/>
  <c r="G504" i="11"/>
  <c r="D456" i="11"/>
  <c r="D457" i="11" s="1"/>
  <c r="D458" i="11" s="1"/>
  <c r="D459" i="11" s="1"/>
  <c r="J459" i="11" s="1"/>
  <c r="G454" i="11"/>
  <c r="J452" i="11"/>
  <c r="G450" i="11"/>
  <c r="J451" i="11"/>
  <c r="G458" i="11"/>
  <c r="G457" i="11"/>
  <c r="D405" i="11"/>
  <c r="J405" i="11" s="1"/>
  <c r="G407" i="11"/>
  <c r="G403" i="11"/>
  <c r="G411" i="11"/>
  <c r="G410" i="11"/>
  <c r="J358" i="11"/>
  <c r="P357" i="11"/>
  <c r="G360" i="11"/>
  <c r="P358" i="11"/>
  <c r="G364" i="11"/>
  <c r="P365" i="11"/>
  <c r="P362" i="11"/>
  <c r="G356" i="11"/>
  <c r="G363" i="11"/>
  <c r="G309" i="11"/>
  <c r="G313" i="11"/>
  <c r="D311" i="11"/>
  <c r="D312" i="11" s="1"/>
  <c r="D313" i="11" s="1"/>
  <c r="D314" i="11" s="1"/>
  <c r="G317" i="11"/>
  <c r="G312" i="11"/>
  <c r="G316" i="11"/>
  <c r="D270" i="11"/>
  <c r="D271" i="11" s="1"/>
  <c r="J269" i="11"/>
  <c r="P264" i="11"/>
  <c r="G266" i="11"/>
  <c r="G262" i="11"/>
  <c r="G263" i="11"/>
  <c r="G267" i="11"/>
  <c r="G271" i="11"/>
  <c r="G270" i="11"/>
  <c r="O219" i="11"/>
  <c r="G219" i="11"/>
  <c r="P224" i="11"/>
  <c r="G215" i="11"/>
  <c r="F226" i="11" s="1"/>
  <c r="J217" i="11"/>
  <c r="P217" i="11"/>
  <c r="P220" i="11"/>
  <c r="P216" i="11"/>
  <c r="J220" i="11"/>
  <c r="G223" i="11"/>
  <c r="G222" i="11"/>
  <c r="J173" i="11"/>
  <c r="G168" i="11"/>
  <c r="P169" i="11"/>
  <c r="G160" i="11"/>
  <c r="G162" i="11"/>
  <c r="G172" i="11"/>
  <c r="G176" i="11"/>
  <c r="G175" i="11"/>
  <c r="B108" i="11"/>
  <c r="G108" i="11" s="1"/>
  <c r="G110" i="11"/>
  <c r="G113" i="11"/>
  <c r="G114" i="11"/>
  <c r="D127" i="11"/>
  <c r="D128" i="11" s="1"/>
  <c r="D129" i="11" s="1"/>
  <c r="D130" i="11" s="1"/>
  <c r="J130" i="11" s="1"/>
  <c r="J126" i="11"/>
  <c r="G112" i="11"/>
  <c r="G121" i="11"/>
  <c r="O125" i="11"/>
  <c r="G125" i="11"/>
  <c r="O128" i="11"/>
  <c r="G107" i="11"/>
  <c r="J123" i="11"/>
  <c r="P126" i="11"/>
  <c r="O129" i="11"/>
  <c r="O130" i="11"/>
  <c r="G129" i="11"/>
  <c r="G128" i="11"/>
  <c r="P74" i="11"/>
  <c r="O83" i="11"/>
  <c r="O75" i="11"/>
  <c r="D75" i="11"/>
  <c r="G78" i="11"/>
  <c r="O82" i="11"/>
  <c r="O74" i="11"/>
  <c r="S74" i="11" s="1"/>
  <c r="V74" i="11" s="1"/>
  <c r="G59" i="11"/>
  <c r="G65" i="11"/>
  <c r="G83" i="11"/>
  <c r="G79" i="11"/>
  <c r="G75" i="11"/>
  <c r="O79" i="11"/>
  <c r="G82" i="11"/>
  <c r="O78" i="11"/>
  <c r="G80" i="11"/>
  <c r="G76" i="11"/>
  <c r="G61" i="11"/>
  <c r="B4" i="11"/>
  <c r="B6" i="11" s="1"/>
  <c r="B19" i="11" s="1"/>
  <c r="E66" i="11"/>
  <c r="G68" i="11"/>
  <c r="G64" i="11"/>
  <c r="G60" i="11"/>
  <c r="B30" i="11"/>
  <c r="G67" i="11"/>
  <c r="G63" i="11"/>
  <c r="G66" i="11"/>
  <c r="G62" i="11"/>
  <c r="E60" i="11"/>
  <c r="E64" i="11"/>
  <c r="E59" i="11"/>
  <c r="E61" i="11"/>
  <c r="E63" i="11"/>
  <c r="E67" i="11"/>
  <c r="E65" i="11"/>
  <c r="B17" i="11"/>
  <c r="E68" i="11"/>
  <c r="A34" i="11"/>
  <c r="G406" i="11" s="1"/>
  <c r="A17" i="11"/>
  <c r="A30" i="11" s="1"/>
  <c r="B2" i="11"/>
  <c r="P56" i="15" l="1"/>
  <c r="P28" i="15"/>
  <c r="P57" i="15"/>
  <c r="D36" i="15"/>
  <c r="A36" i="15" s="1"/>
  <c r="A48" i="15" s="1"/>
  <c r="B31" i="15"/>
  <c r="D35" i="15" s="1"/>
  <c r="A35" i="15" s="1"/>
  <c r="N27" i="14"/>
  <c r="M21" i="14"/>
  <c r="O21" i="14" s="1"/>
  <c r="R21" i="14" s="1"/>
  <c r="M27" i="14"/>
  <c r="O26" i="14"/>
  <c r="R26" i="14" s="1"/>
  <c r="O22" i="14"/>
  <c r="R22" i="14" s="1"/>
  <c r="O19" i="14"/>
  <c r="R19" i="14" s="1"/>
  <c r="M17" i="14"/>
  <c r="O17" i="14" s="1"/>
  <c r="R17" i="14" s="1"/>
  <c r="N20" i="14"/>
  <c r="M23" i="14"/>
  <c r="N23" i="14"/>
  <c r="N15" i="14"/>
  <c r="M15" i="14"/>
  <c r="M28" i="14"/>
  <c r="N28" i="14"/>
  <c r="N25" i="14"/>
  <c r="M25" i="14"/>
  <c r="O16" i="14"/>
  <c r="R16" i="14" s="1"/>
  <c r="M18" i="14"/>
  <c r="N18" i="14"/>
  <c r="N29" i="14"/>
  <c r="M29" i="14"/>
  <c r="M24" i="14"/>
  <c r="O24" i="14" s="1"/>
  <c r="R24" i="14" s="1"/>
  <c r="N30" i="14"/>
  <c r="N23" i="13"/>
  <c r="O28" i="13"/>
  <c r="C47" i="13" s="1"/>
  <c r="M16" i="13"/>
  <c r="M25" i="13"/>
  <c r="N18" i="13"/>
  <c r="O18" i="13" s="1"/>
  <c r="C37" i="13" s="1"/>
  <c r="N22" i="13"/>
  <c r="O22" i="13" s="1"/>
  <c r="C41" i="13" s="1"/>
  <c r="M27" i="13"/>
  <c r="N27" i="13"/>
  <c r="M15" i="13"/>
  <c r="N15" i="13"/>
  <c r="O16" i="13"/>
  <c r="C35" i="13" s="1"/>
  <c r="O23" i="13"/>
  <c r="C42" i="13" s="1"/>
  <c r="N20" i="13"/>
  <c r="N19" i="13"/>
  <c r="M19" i="13"/>
  <c r="O19" i="13" s="1"/>
  <c r="C38" i="13" s="1"/>
  <c r="M24" i="13"/>
  <c r="O24" i="13" s="1"/>
  <c r="C43" i="13" s="1"/>
  <c r="G161" i="11"/>
  <c r="O176" i="11"/>
  <c r="P503" i="11"/>
  <c r="P506" i="11"/>
  <c r="D174" i="11"/>
  <c r="D175" i="11" s="1"/>
  <c r="D176" i="11" s="1"/>
  <c r="D177" i="11" s="1"/>
  <c r="J177" i="11" s="1"/>
  <c r="P221" i="11"/>
  <c r="N215" i="11"/>
  <c r="N216" i="11" s="1"/>
  <c r="J456" i="11"/>
  <c r="P451" i="11"/>
  <c r="P550" i="11"/>
  <c r="J499" i="11"/>
  <c r="G124" i="11"/>
  <c r="G157" i="11"/>
  <c r="O175" i="11"/>
  <c r="G453" i="11"/>
  <c r="P455" i="11"/>
  <c r="P502" i="11"/>
  <c r="P174" i="11"/>
  <c r="B13" i="11"/>
  <c r="B26" i="11" s="1"/>
  <c r="F223" i="11" s="1"/>
  <c r="G171" i="11"/>
  <c r="J169" i="11"/>
  <c r="G218" i="11"/>
  <c r="J218" i="11" s="1"/>
  <c r="P404" i="11"/>
  <c r="G500" i="11"/>
  <c r="J546" i="11"/>
  <c r="P269" i="11"/>
  <c r="J74" i="11"/>
  <c r="J170" i="11"/>
  <c r="J551" i="11"/>
  <c r="F75" i="11"/>
  <c r="F357" i="11"/>
  <c r="F404" i="11"/>
  <c r="F451" i="11"/>
  <c r="F263" i="11"/>
  <c r="C121" i="11"/>
  <c r="C122" i="11" s="1"/>
  <c r="C123" i="11" s="1"/>
  <c r="C124" i="11" s="1"/>
  <c r="C125" i="11" s="1"/>
  <c r="C126" i="11" s="1"/>
  <c r="C127" i="11" s="1"/>
  <c r="C128" i="11" s="1"/>
  <c r="C129" i="11" s="1"/>
  <c r="C130" i="11" s="1"/>
  <c r="F216" i="11"/>
  <c r="F169" i="11"/>
  <c r="F122" i="11"/>
  <c r="F498" i="11"/>
  <c r="F545" i="11"/>
  <c r="F310" i="11"/>
  <c r="A239" i="11"/>
  <c r="B254" i="11" s="1"/>
  <c r="O222" i="11"/>
  <c r="G207" i="11"/>
  <c r="J268" i="11"/>
  <c r="P268" i="11"/>
  <c r="G111" i="11"/>
  <c r="O126" i="11"/>
  <c r="O123" i="11"/>
  <c r="A140" i="11"/>
  <c r="B155" i="11" s="1"/>
  <c r="F317" i="11"/>
  <c r="F505" i="11"/>
  <c r="J503" i="11"/>
  <c r="J361" i="11"/>
  <c r="P361" i="11"/>
  <c r="A191" i="11"/>
  <c r="B206" i="11" s="1"/>
  <c r="G159" i="11"/>
  <c r="O174" i="11"/>
  <c r="F176" i="11"/>
  <c r="W74" i="11"/>
  <c r="A193" i="11"/>
  <c r="B208" i="11" s="1"/>
  <c r="O177" i="11"/>
  <c r="A194" i="11"/>
  <c r="B209" i="11" s="1"/>
  <c r="A143" i="11"/>
  <c r="B158" i="11" s="1"/>
  <c r="F82" i="11"/>
  <c r="C497" i="11"/>
  <c r="C498" i="11" s="1"/>
  <c r="C499" i="11" s="1"/>
  <c r="C500" i="11" s="1"/>
  <c r="C501" i="11" s="1"/>
  <c r="C502" i="11" s="1"/>
  <c r="C503" i="11" s="1"/>
  <c r="C504" i="11" s="1"/>
  <c r="C505" i="11" s="1"/>
  <c r="C506" i="11" s="1"/>
  <c r="C450" i="11"/>
  <c r="C451" i="11" s="1"/>
  <c r="C452" i="11" s="1"/>
  <c r="C453" i="11" s="1"/>
  <c r="C454" i="11" s="1"/>
  <c r="C455" i="11" s="1"/>
  <c r="C456" i="11" s="1"/>
  <c r="C457" i="11" s="1"/>
  <c r="C458" i="11" s="1"/>
  <c r="C459" i="11" s="1"/>
  <c r="F364" i="11"/>
  <c r="F552" i="11"/>
  <c r="F411" i="11"/>
  <c r="A6" i="11"/>
  <c r="A19" i="11" s="1"/>
  <c r="A12" i="11"/>
  <c r="A25" i="11" s="1"/>
  <c r="F129" i="11"/>
  <c r="F270" i="11"/>
  <c r="D406" i="11"/>
  <c r="D407" i="11" s="1"/>
  <c r="D408" i="11" s="1"/>
  <c r="P405" i="11"/>
  <c r="F458" i="11"/>
  <c r="P498" i="11"/>
  <c r="J498" i="11"/>
  <c r="J122" i="11"/>
  <c r="P122" i="11"/>
  <c r="P170" i="11"/>
  <c r="J264" i="11"/>
  <c r="J310" i="11"/>
  <c r="G359" i="11"/>
  <c r="P499" i="11"/>
  <c r="J506" i="11"/>
  <c r="P551" i="11"/>
  <c r="G77" i="11"/>
  <c r="E532" i="11"/>
  <c r="E579" i="11"/>
  <c r="E485" i="11"/>
  <c r="E344" i="11"/>
  <c r="E109" i="11"/>
  <c r="E203" i="11"/>
  <c r="E438" i="11"/>
  <c r="E391" i="11"/>
  <c r="G265" i="11"/>
  <c r="E156" i="11"/>
  <c r="E250" i="11"/>
  <c r="E297" i="11"/>
  <c r="P546" i="11"/>
  <c r="G547" i="11"/>
  <c r="P545" i="11"/>
  <c r="J545" i="11"/>
  <c r="J544" i="11"/>
  <c r="F555" i="11"/>
  <c r="P544" i="11"/>
  <c r="B556" i="11" s="1"/>
  <c r="J552" i="11"/>
  <c r="P552" i="11"/>
  <c r="P553" i="11"/>
  <c r="J553" i="11"/>
  <c r="J548" i="11"/>
  <c r="P548" i="11"/>
  <c r="P549" i="11"/>
  <c r="J549" i="11"/>
  <c r="P504" i="11"/>
  <c r="J504" i="11"/>
  <c r="P505" i="11"/>
  <c r="J505" i="11"/>
  <c r="P497" i="11"/>
  <c r="F508" i="11"/>
  <c r="J497" i="11"/>
  <c r="J500" i="11"/>
  <c r="P500" i="11"/>
  <c r="P501" i="11"/>
  <c r="J501" i="11"/>
  <c r="J457" i="11"/>
  <c r="P457" i="11"/>
  <c r="P458" i="11"/>
  <c r="J458" i="11"/>
  <c r="P459" i="11"/>
  <c r="J453" i="11"/>
  <c r="F461" i="11"/>
  <c r="P453" i="11"/>
  <c r="P450" i="11"/>
  <c r="J450" i="11"/>
  <c r="P456" i="11"/>
  <c r="P454" i="11"/>
  <c r="J454" i="11"/>
  <c r="J406" i="11"/>
  <c r="P406" i="11"/>
  <c r="P403" i="11"/>
  <c r="F414" i="11"/>
  <c r="J403" i="11"/>
  <c r="P407" i="11"/>
  <c r="J407" i="11"/>
  <c r="P360" i="11"/>
  <c r="J360" i="11"/>
  <c r="P364" i="11"/>
  <c r="J364" i="11"/>
  <c r="P356" i="11"/>
  <c r="B368" i="11" s="1"/>
  <c r="F367" i="11"/>
  <c r="J356" i="11"/>
  <c r="J363" i="11"/>
  <c r="P363" i="11"/>
  <c r="J359" i="11"/>
  <c r="P359" i="11"/>
  <c r="P311" i="11"/>
  <c r="J312" i="11"/>
  <c r="P312" i="11"/>
  <c r="P314" i="11"/>
  <c r="D315" i="11"/>
  <c r="J314" i="11"/>
  <c r="J311" i="11"/>
  <c r="P309" i="11"/>
  <c r="B321" i="11" s="1"/>
  <c r="J309" i="11"/>
  <c r="F320" i="11"/>
  <c r="P313" i="11"/>
  <c r="J313" i="11"/>
  <c r="P263" i="11"/>
  <c r="J263" i="11"/>
  <c r="P271" i="11"/>
  <c r="J271" i="11"/>
  <c r="P267" i="11"/>
  <c r="J267" i="11"/>
  <c r="M267" i="11" s="1"/>
  <c r="P262" i="11"/>
  <c r="B274" i="11" s="1"/>
  <c r="J262" i="11"/>
  <c r="F273" i="11"/>
  <c r="P266" i="11"/>
  <c r="J266" i="11"/>
  <c r="P270" i="11"/>
  <c r="J270" i="11"/>
  <c r="J222" i="11"/>
  <c r="P222" i="11"/>
  <c r="P223" i="11"/>
  <c r="J223" i="11"/>
  <c r="P219" i="11"/>
  <c r="J219" i="11"/>
  <c r="M219" i="11" s="1"/>
  <c r="P218" i="11"/>
  <c r="P215" i="11"/>
  <c r="B227" i="11" s="1"/>
  <c r="J215" i="11"/>
  <c r="J175" i="11"/>
  <c r="P175" i="11"/>
  <c r="P176" i="11"/>
  <c r="J176" i="11"/>
  <c r="E179" i="11"/>
  <c r="P172" i="11"/>
  <c r="J172" i="11"/>
  <c r="P168" i="11"/>
  <c r="J168" i="11"/>
  <c r="J174" i="11"/>
  <c r="P177" i="11"/>
  <c r="J171" i="11"/>
  <c r="F179" i="11"/>
  <c r="P171" i="11"/>
  <c r="B180" i="11" s="1"/>
  <c r="F132" i="11"/>
  <c r="J124" i="11"/>
  <c r="P124" i="11"/>
  <c r="P121" i="11"/>
  <c r="J121" i="11"/>
  <c r="J128" i="11"/>
  <c r="P128" i="11"/>
  <c r="P127" i="11"/>
  <c r="P130" i="11"/>
  <c r="P129" i="11"/>
  <c r="J129" i="11"/>
  <c r="J127" i="11"/>
  <c r="P125" i="11"/>
  <c r="J125" i="11"/>
  <c r="R74" i="11"/>
  <c r="U74" i="11" s="1"/>
  <c r="Q74" i="11"/>
  <c r="P75" i="11"/>
  <c r="J75" i="11"/>
  <c r="D76" i="11"/>
  <c r="P76" i="11" s="1"/>
  <c r="B9" i="11"/>
  <c r="B22" i="11" s="1"/>
  <c r="A5" i="11"/>
  <c r="A10" i="11"/>
  <c r="A23" i="11" s="1"/>
  <c r="B14" i="11"/>
  <c r="B27" i="11" s="1"/>
  <c r="B5" i="11"/>
  <c r="B18" i="11" s="1"/>
  <c r="B12" i="11"/>
  <c r="B25" i="11" s="1"/>
  <c r="A13" i="11"/>
  <c r="A26" i="11" s="1"/>
  <c r="A9" i="11"/>
  <c r="A22" i="11" s="1"/>
  <c r="B10" i="11"/>
  <c r="B23" i="11" s="1"/>
  <c r="B11" i="11"/>
  <c r="B24" i="11" s="1"/>
  <c r="A11" i="11"/>
  <c r="A24" i="11" s="1"/>
  <c r="A8" i="11"/>
  <c r="A21" i="11" s="1"/>
  <c r="A7" i="11"/>
  <c r="A20" i="11" s="1"/>
  <c r="B8" i="11"/>
  <c r="B21" i="11" s="1"/>
  <c r="B7" i="11"/>
  <c r="B20" i="11" s="1"/>
  <c r="A14" i="11"/>
  <c r="A27" i="11" s="1"/>
  <c r="E62" i="11"/>
  <c r="B69" i="11" s="1"/>
  <c r="D95" i="15" l="1"/>
  <c r="C41" i="15"/>
  <c r="A47" i="15"/>
  <c r="B41" i="15"/>
  <c r="F48" i="15"/>
  <c r="G48" i="15"/>
  <c r="M55" i="15"/>
  <c r="O55" i="15" s="1"/>
  <c r="P55" i="15" s="1"/>
  <c r="B61" i="15" s="1"/>
  <c r="B60" i="15" s="1"/>
  <c r="O29" i="14"/>
  <c r="R29" i="14" s="1"/>
  <c r="O27" i="14"/>
  <c r="R27" i="14" s="1"/>
  <c r="Q26" i="14"/>
  <c r="S26" i="14" s="1"/>
  <c r="Q22" i="14"/>
  <c r="S22" i="14" s="1"/>
  <c r="O18" i="14"/>
  <c r="R18" i="14" s="1"/>
  <c r="Q17" i="14"/>
  <c r="S17" i="14" s="1"/>
  <c r="Q19" i="14"/>
  <c r="S19" i="14" s="1"/>
  <c r="O28" i="14"/>
  <c r="Q16" i="14"/>
  <c r="S16" i="14" s="1"/>
  <c r="Q18" i="14"/>
  <c r="S18" i="14" s="1"/>
  <c r="Q27" i="14"/>
  <c r="S27" i="14" s="1"/>
  <c r="Q29" i="14"/>
  <c r="S29" i="14" s="1"/>
  <c r="Q24" i="14"/>
  <c r="S24" i="14" s="1"/>
  <c r="Q21" i="14"/>
  <c r="S21" i="14" s="1"/>
  <c r="O23" i="14"/>
  <c r="O27" i="13"/>
  <c r="C46" i="13" s="1"/>
  <c r="B462" i="11"/>
  <c r="I498" i="11"/>
  <c r="J76" i="11"/>
  <c r="I458" i="11"/>
  <c r="F78" i="11"/>
  <c r="C215" i="11"/>
  <c r="C216" i="11" s="1"/>
  <c r="C217" i="11" s="1"/>
  <c r="C218" i="11" s="1"/>
  <c r="C219" i="11" s="1"/>
  <c r="C220" i="11" s="1"/>
  <c r="C221" i="11" s="1"/>
  <c r="C222" i="11" s="1"/>
  <c r="C223" i="11" s="1"/>
  <c r="F454" i="11"/>
  <c r="I454" i="11" s="1"/>
  <c r="F219" i="11"/>
  <c r="F172" i="11"/>
  <c r="F360" i="11"/>
  <c r="F313" i="11"/>
  <c r="F548" i="11"/>
  <c r="F125" i="11"/>
  <c r="I125" i="11" s="1"/>
  <c r="F266" i="11"/>
  <c r="F501" i="11"/>
  <c r="I501" i="11" s="1"/>
  <c r="F407" i="11"/>
  <c r="E76" i="11"/>
  <c r="B403" i="11"/>
  <c r="B404" i="11" s="1"/>
  <c r="B405" i="11" s="1"/>
  <c r="B406" i="11" s="1"/>
  <c r="B407" i="11" s="1"/>
  <c r="B408" i="11" s="1"/>
  <c r="B409" i="11" s="1"/>
  <c r="B410" i="11" s="1"/>
  <c r="B411" i="11" s="1"/>
  <c r="B412" i="11" s="1"/>
  <c r="E170" i="11"/>
  <c r="E499" i="11"/>
  <c r="E452" i="11"/>
  <c r="E358" i="11"/>
  <c r="E217" i="11"/>
  <c r="E123" i="11"/>
  <c r="E311" i="11"/>
  <c r="E405" i="11"/>
  <c r="H405" i="11" s="1"/>
  <c r="E264" i="11"/>
  <c r="E546" i="11"/>
  <c r="C168" i="11"/>
  <c r="C169" i="11" s="1"/>
  <c r="C170" i="11" s="1"/>
  <c r="C171" i="11" s="1"/>
  <c r="C172" i="11" s="1"/>
  <c r="C173" i="11" s="1"/>
  <c r="C174" i="11" s="1"/>
  <c r="C175" i="11" s="1"/>
  <c r="C176" i="11" s="1"/>
  <c r="C177" i="11" s="1"/>
  <c r="F403" i="11"/>
  <c r="F309" i="11"/>
  <c r="F121" i="11"/>
  <c r="F356" i="11"/>
  <c r="F544" i="11"/>
  <c r="F497" i="11"/>
  <c r="F215" i="11"/>
  <c r="F262" i="11"/>
  <c r="F168" i="11"/>
  <c r="I168" i="11" s="1"/>
  <c r="F450" i="11"/>
  <c r="F79" i="11"/>
  <c r="F502" i="11"/>
  <c r="I502" i="11" s="1"/>
  <c r="F408" i="11"/>
  <c r="F126" i="11"/>
  <c r="I126" i="11" s="1"/>
  <c r="F314" i="11"/>
  <c r="C262" i="11"/>
  <c r="C263" i="11" s="1"/>
  <c r="C264" i="11" s="1"/>
  <c r="C265" i="11" s="1"/>
  <c r="C266" i="11" s="1"/>
  <c r="C267" i="11" s="1"/>
  <c r="C268" i="11" s="1"/>
  <c r="C269" i="11" s="1"/>
  <c r="C270" i="11" s="1"/>
  <c r="C271" i="11" s="1"/>
  <c r="F173" i="11"/>
  <c r="I173" i="11" s="1"/>
  <c r="F220" i="11"/>
  <c r="I220" i="11" s="1"/>
  <c r="F361" i="11"/>
  <c r="F549" i="11"/>
  <c r="F267" i="11"/>
  <c r="I267" i="11" s="1"/>
  <c r="F455" i="11"/>
  <c r="I455" i="11" s="1"/>
  <c r="A240" i="11"/>
  <c r="B255" i="11" s="1"/>
  <c r="G208" i="11"/>
  <c r="O223" i="11"/>
  <c r="E77" i="11"/>
  <c r="D85" i="11" s="1"/>
  <c r="E359" i="11"/>
  <c r="E453" i="11"/>
  <c r="E312" i="11"/>
  <c r="E218" i="11"/>
  <c r="H218" i="11" s="1"/>
  <c r="E171" i="11"/>
  <c r="E406" i="11"/>
  <c r="E124" i="11"/>
  <c r="E500" i="11"/>
  <c r="E265" i="11"/>
  <c r="E547" i="11"/>
  <c r="E78" i="11"/>
  <c r="E548" i="11"/>
  <c r="E266" i="11"/>
  <c r="B215" i="11"/>
  <c r="B216" i="11" s="1"/>
  <c r="B217" i="11" s="1"/>
  <c r="B218" i="11" s="1"/>
  <c r="B219" i="11" s="1"/>
  <c r="B220" i="11" s="1"/>
  <c r="B221" i="11" s="1"/>
  <c r="B222" i="11" s="1"/>
  <c r="B223" i="11" s="1"/>
  <c r="B224" i="11" s="1"/>
  <c r="E501" i="11"/>
  <c r="E360" i="11"/>
  <c r="E219" i="11"/>
  <c r="E125" i="11"/>
  <c r="E172" i="11"/>
  <c r="E407" i="11"/>
  <c r="E313" i="11"/>
  <c r="E454" i="11"/>
  <c r="F83" i="11"/>
  <c r="F459" i="11"/>
  <c r="I459" i="11" s="1"/>
  <c r="C544" i="11"/>
  <c r="C545" i="11" s="1"/>
  <c r="C546" i="11" s="1"/>
  <c r="C547" i="11" s="1"/>
  <c r="C548" i="11" s="1"/>
  <c r="C549" i="11" s="1"/>
  <c r="C550" i="11" s="1"/>
  <c r="C551" i="11" s="1"/>
  <c r="C552" i="11" s="1"/>
  <c r="C553" i="11" s="1"/>
  <c r="F318" i="11"/>
  <c r="F271" i="11"/>
  <c r="I271" i="11" s="1"/>
  <c r="F224" i="11"/>
  <c r="F177" i="11"/>
  <c r="I177" i="11" s="1"/>
  <c r="F130" i="11"/>
  <c r="I130" i="11" s="1"/>
  <c r="F506" i="11"/>
  <c r="I506" i="11" s="1"/>
  <c r="F412" i="11"/>
  <c r="F365" i="11"/>
  <c r="F553" i="11"/>
  <c r="D409" i="11"/>
  <c r="J408" i="11"/>
  <c r="P408" i="11"/>
  <c r="O173" i="11"/>
  <c r="A190" i="11"/>
  <c r="B205" i="11" s="1"/>
  <c r="G158" i="11"/>
  <c r="I176" i="11"/>
  <c r="O170" i="11"/>
  <c r="A187" i="11"/>
  <c r="B202" i="11" s="1"/>
  <c r="G155" i="11"/>
  <c r="A286" i="11"/>
  <c r="B301" i="11" s="1"/>
  <c r="G254" i="11"/>
  <c r="O269" i="11"/>
  <c r="I122" i="11"/>
  <c r="I263" i="11"/>
  <c r="E83" i="11"/>
  <c r="B544" i="11"/>
  <c r="B545" i="11" s="1"/>
  <c r="B546" i="11" s="1"/>
  <c r="B547" i="11" s="1"/>
  <c r="B548" i="11" s="1"/>
  <c r="B549" i="11" s="1"/>
  <c r="B550" i="11" s="1"/>
  <c r="B551" i="11" s="1"/>
  <c r="B552" i="11" s="1"/>
  <c r="B553" i="11" s="1"/>
  <c r="E412" i="11"/>
  <c r="E553" i="11"/>
  <c r="E177" i="11"/>
  <c r="E130" i="11"/>
  <c r="E318" i="11"/>
  <c r="E224" i="11"/>
  <c r="H224" i="11" s="1"/>
  <c r="E365" i="11"/>
  <c r="E271" i="11"/>
  <c r="E506" i="11"/>
  <c r="E459" i="11"/>
  <c r="E82" i="11"/>
  <c r="B497" i="11"/>
  <c r="B498" i="11" s="1"/>
  <c r="B499" i="11" s="1"/>
  <c r="B500" i="11" s="1"/>
  <c r="B501" i="11" s="1"/>
  <c r="B502" i="11" s="1"/>
  <c r="B503" i="11" s="1"/>
  <c r="B504" i="11" s="1"/>
  <c r="B505" i="11" s="1"/>
  <c r="B506" i="11" s="1"/>
  <c r="B450" i="11"/>
  <c r="B451" i="11" s="1"/>
  <c r="B452" i="11" s="1"/>
  <c r="B453" i="11" s="1"/>
  <c r="B454" i="11" s="1"/>
  <c r="B455" i="11" s="1"/>
  <c r="B456" i="11" s="1"/>
  <c r="B457" i="11" s="1"/>
  <c r="B458" i="11" s="1"/>
  <c r="B459" i="11" s="1"/>
  <c r="E270" i="11"/>
  <c r="E176" i="11"/>
  <c r="E129" i="11"/>
  <c r="E505" i="11"/>
  <c r="E364" i="11"/>
  <c r="E317" i="11"/>
  <c r="E223" i="11"/>
  <c r="H223" i="11" s="1"/>
  <c r="E552" i="11"/>
  <c r="E458" i="11"/>
  <c r="E411" i="11"/>
  <c r="J547" i="11"/>
  <c r="P547" i="11"/>
  <c r="I270" i="11"/>
  <c r="E75" i="11"/>
  <c r="B121" i="11"/>
  <c r="B122" i="11" s="1"/>
  <c r="B123" i="11" s="1"/>
  <c r="B124" i="11" s="1"/>
  <c r="B125" i="11" s="1"/>
  <c r="B126" i="11" s="1"/>
  <c r="B127" i="11" s="1"/>
  <c r="B128" i="11" s="1"/>
  <c r="B129" i="11" s="1"/>
  <c r="B130" i="11" s="1"/>
  <c r="E404" i="11"/>
  <c r="E357" i="11"/>
  <c r="E263" i="11"/>
  <c r="E169" i="11"/>
  <c r="E498" i="11"/>
  <c r="E451" i="11"/>
  <c r="E545" i="11"/>
  <c r="E122" i="11"/>
  <c r="H122" i="11" s="1"/>
  <c r="L122" i="11" s="1"/>
  <c r="E310" i="11"/>
  <c r="E216" i="11"/>
  <c r="H216" i="11" s="1"/>
  <c r="O224" i="11"/>
  <c r="G209" i="11"/>
  <c r="A241" i="11"/>
  <c r="B256" i="11" s="1"/>
  <c r="A238" i="11"/>
  <c r="B253" i="11" s="1"/>
  <c r="G206" i="11"/>
  <c r="O221" i="11"/>
  <c r="I169" i="11"/>
  <c r="I451" i="11"/>
  <c r="F85" i="11"/>
  <c r="F76" i="11"/>
  <c r="C403" i="11"/>
  <c r="C404" i="11" s="1"/>
  <c r="C405" i="11" s="1"/>
  <c r="C406" i="11" s="1"/>
  <c r="C407" i="11" s="1"/>
  <c r="C408" i="11" s="1"/>
  <c r="C409" i="11" s="1"/>
  <c r="C410" i="11" s="1"/>
  <c r="C411" i="11" s="1"/>
  <c r="C412" i="11" s="1"/>
  <c r="F264" i="11"/>
  <c r="I264" i="11" s="1"/>
  <c r="F311" i="11"/>
  <c r="F405" i="11"/>
  <c r="F499" i="11"/>
  <c r="I499" i="11" s="1"/>
  <c r="F546" i="11"/>
  <c r="F452" i="11"/>
  <c r="I452" i="11" s="1"/>
  <c r="F123" i="11"/>
  <c r="I123" i="11" s="1"/>
  <c r="F170" i="11"/>
  <c r="I170" i="11" s="1"/>
  <c r="F217" i="11"/>
  <c r="F358" i="11"/>
  <c r="E80" i="11"/>
  <c r="B309" i="11"/>
  <c r="B310" i="11" s="1"/>
  <c r="B311" i="11" s="1"/>
  <c r="B312" i="11" s="1"/>
  <c r="B313" i="11" s="1"/>
  <c r="B314" i="11" s="1"/>
  <c r="B315" i="11" s="1"/>
  <c r="B316" i="11" s="1"/>
  <c r="B317" i="11" s="1"/>
  <c r="B318" i="11" s="1"/>
  <c r="E409" i="11"/>
  <c r="E550" i="11"/>
  <c r="E315" i="11"/>
  <c r="E221" i="11"/>
  <c r="H221" i="11" s="1"/>
  <c r="E174" i="11"/>
  <c r="E362" i="11"/>
  <c r="E503" i="11"/>
  <c r="H503" i="11" s="1"/>
  <c r="E456" i="11"/>
  <c r="H456" i="11" s="1"/>
  <c r="L456" i="11" s="1"/>
  <c r="E268" i="11"/>
  <c r="E127" i="11"/>
  <c r="E79" i="11"/>
  <c r="B262" i="11"/>
  <c r="B263" i="11" s="1"/>
  <c r="B264" i="11" s="1"/>
  <c r="B265" i="11" s="1"/>
  <c r="B266" i="11" s="1"/>
  <c r="B267" i="11" s="1"/>
  <c r="B268" i="11" s="1"/>
  <c r="B269" i="11" s="1"/>
  <c r="B270" i="11" s="1"/>
  <c r="B271" i="11" s="1"/>
  <c r="E502" i="11"/>
  <c r="E455" i="11"/>
  <c r="E314" i="11"/>
  <c r="E220" i="11"/>
  <c r="H220" i="11" s="1"/>
  <c r="E126" i="11"/>
  <c r="E361" i="11"/>
  <c r="E173" i="11"/>
  <c r="E408" i="11"/>
  <c r="E267" i="11"/>
  <c r="E549" i="11"/>
  <c r="E81" i="11"/>
  <c r="B356" i="11"/>
  <c r="B357" i="11" s="1"/>
  <c r="B358" i="11" s="1"/>
  <c r="B359" i="11" s="1"/>
  <c r="B360" i="11" s="1"/>
  <c r="B361" i="11" s="1"/>
  <c r="B362" i="11" s="1"/>
  <c r="B363" i="11" s="1"/>
  <c r="B364" i="11" s="1"/>
  <c r="B365" i="11" s="1"/>
  <c r="E551" i="11"/>
  <c r="E410" i="11"/>
  <c r="E363" i="11"/>
  <c r="E504" i="11"/>
  <c r="E128" i="11"/>
  <c r="E316" i="11"/>
  <c r="E222" i="11"/>
  <c r="H222" i="11" s="1"/>
  <c r="E175" i="11"/>
  <c r="E457" i="11"/>
  <c r="E269" i="11"/>
  <c r="F77" i="11"/>
  <c r="E85" i="11" s="1"/>
  <c r="F312" i="11"/>
  <c r="F265" i="11"/>
  <c r="I265" i="11" s="1"/>
  <c r="F547" i="11"/>
  <c r="F171" i="11"/>
  <c r="I171" i="11" s="1"/>
  <c r="F500" i="11"/>
  <c r="I500" i="11" s="1"/>
  <c r="F453" i="11"/>
  <c r="I453" i="11" s="1"/>
  <c r="F218" i="11"/>
  <c r="I218" i="11" s="1"/>
  <c r="F406" i="11"/>
  <c r="F359" i="11"/>
  <c r="F124" i="11"/>
  <c r="I124" i="11" s="1"/>
  <c r="F80" i="11"/>
  <c r="F550" i="11"/>
  <c r="C309" i="11"/>
  <c r="C310" i="11" s="1"/>
  <c r="C311" i="11" s="1"/>
  <c r="C312" i="11" s="1"/>
  <c r="C313" i="11" s="1"/>
  <c r="C314" i="11" s="1"/>
  <c r="C315" i="11" s="1"/>
  <c r="C316" i="11" s="1"/>
  <c r="C317" i="11" s="1"/>
  <c r="C318" i="11" s="1"/>
  <c r="F456" i="11"/>
  <c r="I456" i="11" s="1"/>
  <c r="F315" i="11"/>
  <c r="F127" i="11"/>
  <c r="I127" i="11" s="1"/>
  <c r="F362" i="11"/>
  <c r="F268" i="11"/>
  <c r="I268" i="11" s="1"/>
  <c r="F409" i="11"/>
  <c r="F221" i="11"/>
  <c r="I221" i="11" s="1"/>
  <c r="F503" i="11"/>
  <c r="I503" i="11" s="1"/>
  <c r="F174" i="11"/>
  <c r="I174" i="11" s="1"/>
  <c r="F81" i="11"/>
  <c r="F551" i="11"/>
  <c r="F316" i="11"/>
  <c r="I316" i="11" s="1"/>
  <c r="F269" i="11"/>
  <c r="I269" i="11" s="1"/>
  <c r="C356" i="11"/>
  <c r="C357" i="11" s="1"/>
  <c r="C358" i="11" s="1"/>
  <c r="C359" i="11" s="1"/>
  <c r="C360" i="11" s="1"/>
  <c r="C361" i="11" s="1"/>
  <c r="C362" i="11" s="1"/>
  <c r="C363" i="11" s="1"/>
  <c r="C364" i="11" s="1"/>
  <c r="C365" i="11" s="1"/>
  <c r="F504" i="11"/>
  <c r="I504" i="11" s="1"/>
  <c r="F457" i="11"/>
  <c r="I457" i="11" s="1"/>
  <c r="F222" i="11"/>
  <c r="F128" i="11"/>
  <c r="I128" i="11" s="1"/>
  <c r="F410" i="11"/>
  <c r="F363" i="11"/>
  <c r="F175" i="11"/>
  <c r="I175" i="11" s="1"/>
  <c r="A18" i="11"/>
  <c r="B133" i="11"/>
  <c r="P265" i="11"/>
  <c r="J265" i="11"/>
  <c r="I129" i="11"/>
  <c r="I505" i="11"/>
  <c r="I216" i="11"/>
  <c r="M553" i="11"/>
  <c r="B509" i="11"/>
  <c r="M458" i="11"/>
  <c r="B415" i="11"/>
  <c r="M363" i="11"/>
  <c r="D316" i="11"/>
  <c r="P315" i="11"/>
  <c r="J315" i="11"/>
  <c r="M315" i="11" s="1"/>
  <c r="S219" i="11"/>
  <c r="V219" i="11" s="1"/>
  <c r="N217" i="11"/>
  <c r="Q76" i="11"/>
  <c r="Q75" i="11"/>
  <c r="T74" i="11"/>
  <c r="E74" i="11"/>
  <c r="B74" i="11"/>
  <c r="C74" i="11"/>
  <c r="C75" i="11" s="1"/>
  <c r="F74" i="11"/>
  <c r="D77" i="11"/>
  <c r="A56" i="11"/>
  <c r="B56" i="11"/>
  <c r="D65" i="15" l="1"/>
  <c r="A65" i="15" s="1"/>
  <c r="A77" i="15" s="1"/>
  <c r="F41" i="15"/>
  <c r="E41" i="15"/>
  <c r="F47" i="15"/>
  <c r="G47" i="15"/>
  <c r="M54" i="15"/>
  <c r="O54" i="15" s="1"/>
  <c r="P54" i="15" s="1"/>
  <c r="H48" i="15"/>
  <c r="D64" i="15"/>
  <c r="A64" i="15" s="1"/>
  <c r="A76" i="15" s="1"/>
  <c r="D66" i="15"/>
  <c r="A66" i="15" s="1"/>
  <c r="A78" i="15" s="1"/>
  <c r="R23" i="14"/>
  <c r="Q23" i="14"/>
  <c r="S23" i="14" s="1"/>
  <c r="R28" i="14"/>
  <c r="Q28" i="14"/>
  <c r="S28" i="14" s="1"/>
  <c r="H549" i="11"/>
  <c r="H550" i="11"/>
  <c r="I222" i="11"/>
  <c r="L222" i="11" s="1"/>
  <c r="H551" i="11"/>
  <c r="I217" i="11"/>
  <c r="I364" i="11"/>
  <c r="H545" i="11"/>
  <c r="L545" i="11" s="1"/>
  <c r="I363" i="11"/>
  <c r="I362" i="11"/>
  <c r="I359" i="11"/>
  <c r="H504" i="11"/>
  <c r="L504" i="11" s="1"/>
  <c r="H408" i="11"/>
  <c r="L220" i="11"/>
  <c r="L221" i="11"/>
  <c r="H552" i="11"/>
  <c r="H505" i="11"/>
  <c r="L505" i="11" s="1"/>
  <c r="H506" i="11"/>
  <c r="L506" i="11" s="1"/>
  <c r="H412" i="11"/>
  <c r="I365" i="11"/>
  <c r="H219" i="11"/>
  <c r="I219" i="11"/>
  <c r="I312" i="11"/>
  <c r="H175" i="11"/>
  <c r="L175" i="11" s="1"/>
  <c r="D179" i="11"/>
  <c r="H318" i="11"/>
  <c r="L318" i="11" s="1"/>
  <c r="H266" i="11"/>
  <c r="I408" i="11"/>
  <c r="L408" i="11" s="1"/>
  <c r="E555" i="11"/>
  <c r="I544" i="11"/>
  <c r="H358" i="11"/>
  <c r="I548" i="11"/>
  <c r="I545" i="11"/>
  <c r="I410" i="11"/>
  <c r="I551" i="11"/>
  <c r="I550" i="11"/>
  <c r="I406" i="11"/>
  <c r="E414" i="11"/>
  <c r="H363" i="11"/>
  <c r="L363" i="11" s="1"/>
  <c r="H314" i="11"/>
  <c r="L503" i="11"/>
  <c r="H315" i="11"/>
  <c r="L315" i="11" s="1"/>
  <c r="I405" i="11"/>
  <c r="L405" i="11" s="1"/>
  <c r="H263" i="11"/>
  <c r="L263" i="11" s="1"/>
  <c r="H129" i="11"/>
  <c r="L129" i="11" s="1"/>
  <c r="H271" i="11"/>
  <c r="L271" i="11" s="1"/>
  <c r="H130" i="11"/>
  <c r="L130" i="11" s="1"/>
  <c r="I412" i="11"/>
  <c r="L412" i="11" s="1"/>
  <c r="H407" i="11"/>
  <c r="L407" i="11" s="1"/>
  <c r="H360" i="11"/>
  <c r="H548" i="11"/>
  <c r="L548" i="11" s="1"/>
  <c r="H500" i="11"/>
  <c r="L500" i="11" s="1"/>
  <c r="L218" i="11"/>
  <c r="I549" i="11"/>
  <c r="E273" i="11"/>
  <c r="I262" i="11"/>
  <c r="E367" i="11"/>
  <c r="I356" i="11"/>
  <c r="H311" i="11"/>
  <c r="H452" i="11"/>
  <c r="L452" i="11" s="1"/>
  <c r="I313" i="11"/>
  <c r="A333" i="11"/>
  <c r="B348" i="11" s="1"/>
  <c r="G301" i="11"/>
  <c r="O316" i="11"/>
  <c r="H313" i="11"/>
  <c r="I407" i="11"/>
  <c r="B168" i="11"/>
  <c r="B169" i="11" s="1"/>
  <c r="B170" i="11" s="1"/>
  <c r="B171" i="11" s="1"/>
  <c r="B172" i="11" s="1"/>
  <c r="B173" i="11" s="1"/>
  <c r="B174" i="11" s="1"/>
  <c r="B175" i="11" s="1"/>
  <c r="B176" i="11" s="1"/>
  <c r="B177" i="11" s="1"/>
  <c r="H177" i="11" s="1"/>
  <c r="L177" i="11" s="1"/>
  <c r="E497" i="11"/>
  <c r="E450" i="11"/>
  <c r="E356" i="11"/>
  <c r="E403" i="11"/>
  <c r="H403" i="11" s="1"/>
  <c r="E309" i="11"/>
  <c r="E215" i="11"/>
  <c r="E544" i="11"/>
  <c r="E168" i="11"/>
  <c r="H168" i="11" s="1"/>
  <c r="L168" i="11" s="1"/>
  <c r="E121" i="11"/>
  <c r="E262" i="11"/>
  <c r="I409" i="11"/>
  <c r="I315" i="11"/>
  <c r="I547" i="11"/>
  <c r="H269" i="11"/>
  <c r="L269" i="11" s="1"/>
  <c r="H316" i="11"/>
  <c r="L316" i="11" s="1"/>
  <c r="H410" i="11"/>
  <c r="L549" i="11"/>
  <c r="H361" i="11"/>
  <c r="H455" i="11"/>
  <c r="L455" i="11" s="1"/>
  <c r="H127" i="11"/>
  <c r="L127" i="11" s="1"/>
  <c r="H362" i="11"/>
  <c r="L362" i="11" s="1"/>
  <c r="L550" i="11"/>
  <c r="I358" i="11"/>
  <c r="I311" i="11"/>
  <c r="O268" i="11"/>
  <c r="A285" i="11"/>
  <c r="B300" i="11" s="1"/>
  <c r="G253" i="11"/>
  <c r="L216" i="11"/>
  <c r="H451" i="11"/>
  <c r="L451" i="11" s="1"/>
  <c r="H357" i="11"/>
  <c r="H411" i="11"/>
  <c r="H317" i="11"/>
  <c r="H176" i="11"/>
  <c r="L176" i="11" s="1"/>
  <c r="H365" i="11"/>
  <c r="L365" i="11" s="1"/>
  <c r="A234" i="11"/>
  <c r="B249" i="11" s="1"/>
  <c r="G202" i="11"/>
  <c r="O217" i="11"/>
  <c r="Q217" i="11" s="1"/>
  <c r="A237" i="11"/>
  <c r="B252" i="11" s="1"/>
  <c r="O220" i="11"/>
  <c r="G205" i="11"/>
  <c r="H172" i="11"/>
  <c r="H501" i="11"/>
  <c r="L501" i="11" s="1"/>
  <c r="H124" i="11"/>
  <c r="L124" i="11" s="1"/>
  <c r="H312" i="11"/>
  <c r="I357" i="11"/>
  <c r="A287" i="11"/>
  <c r="B302" i="11" s="1"/>
  <c r="G255" i="11"/>
  <c r="O270" i="11"/>
  <c r="I361" i="11"/>
  <c r="I314" i="11"/>
  <c r="I215" i="11"/>
  <c r="E226" i="11"/>
  <c r="I121" i="11"/>
  <c r="E132" i="11"/>
  <c r="H546" i="11"/>
  <c r="H123" i="11"/>
  <c r="L123" i="11" s="1"/>
  <c r="H499" i="11"/>
  <c r="L499" i="11" s="1"/>
  <c r="I266" i="11"/>
  <c r="I360" i="11"/>
  <c r="C224" i="11"/>
  <c r="I224" i="11" s="1"/>
  <c r="L224" i="11" s="1"/>
  <c r="I223" i="11"/>
  <c r="L223" i="11" s="1"/>
  <c r="H265" i="11"/>
  <c r="L265" i="11" s="1"/>
  <c r="H359" i="11"/>
  <c r="I403" i="11"/>
  <c r="I74" i="11"/>
  <c r="I404" i="11"/>
  <c r="I411" i="11"/>
  <c r="H457" i="11"/>
  <c r="L457" i="11" s="1"/>
  <c r="H128" i="11"/>
  <c r="L128" i="11" s="1"/>
  <c r="L551" i="11"/>
  <c r="H267" i="11"/>
  <c r="L267" i="11" s="1"/>
  <c r="H126" i="11"/>
  <c r="L126" i="11" s="1"/>
  <c r="H502" i="11"/>
  <c r="L502" i="11" s="1"/>
  <c r="H268" i="11"/>
  <c r="L268" i="11" s="1"/>
  <c r="H174" i="11"/>
  <c r="L174" i="11" s="1"/>
  <c r="H409" i="11"/>
  <c r="L409" i="11" s="1"/>
  <c r="I546" i="11"/>
  <c r="I310" i="11"/>
  <c r="A288" i="11"/>
  <c r="B303" i="11" s="1"/>
  <c r="O271" i="11"/>
  <c r="G256" i="11"/>
  <c r="H310" i="11"/>
  <c r="L310" i="11" s="1"/>
  <c r="H498" i="11"/>
  <c r="L498" i="11" s="1"/>
  <c r="H404" i="11"/>
  <c r="H458" i="11"/>
  <c r="L458" i="11" s="1"/>
  <c r="H364" i="11"/>
  <c r="L364" i="11" s="1"/>
  <c r="H270" i="11"/>
  <c r="L270" i="11" s="1"/>
  <c r="H459" i="11"/>
  <c r="L459" i="11" s="1"/>
  <c r="H553" i="11"/>
  <c r="I552" i="11"/>
  <c r="L552" i="11" s="1"/>
  <c r="D410" i="11"/>
  <c r="P409" i="11"/>
  <c r="J409" i="11"/>
  <c r="I553" i="11"/>
  <c r="I318" i="11"/>
  <c r="H454" i="11"/>
  <c r="L454" i="11" s="1"/>
  <c r="H125" i="11"/>
  <c r="L125" i="11" s="1"/>
  <c r="H547" i="11"/>
  <c r="L547" i="11" s="1"/>
  <c r="H406" i="11"/>
  <c r="L406" i="11" s="1"/>
  <c r="D414" i="11"/>
  <c r="H453" i="11"/>
  <c r="L453" i="11" s="1"/>
  <c r="I317" i="11"/>
  <c r="I450" i="11"/>
  <c r="E461" i="11"/>
  <c r="E508" i="11"/>
  <c r="I497" i="11"/>
  <c r="E320" i="11"/>
  <c r="I309" i="11"/>
  <c r="H264" i="11"/>
  <c r="L264" i="11" s="1"/>
  <c r="H217" i="11"/>
  <c r="L217" i="11" s="1"/>
  <c r="H170" i="11"/>
  <c r="L170" i="11" s="1"/>
  <c r="I172" i="11"/>
  <c r="D317" i="11"/>
  <c r="P316" i="11"/>
  <c r="J316" i="11"/>
  <c r="N218" i="11"/>
  <c r="B75" i="11"/>
  <c r="H75" i="11" s="1"/>
  <c r="K75" i="11" s="1"/>
  <c r="B76" i="11"/>
  <c r="D78" i="11"/>
  <c r="J77" i="11"/>
  <c r="P77" i="11"/>
  <c r="B86" i="11" s="1"/>
  <c r="C76" i="11"/>
  <c r="I75" i="11"/>
  <c r="H74" i="11"/>
  <c r="L74" i="11" s="1"/>
  <c r="D59" i="11"/>
  <c r="I59" i="11" s="1"/>
  <c r="D63" i="11"/>
  <c r="I63" i="11" s="1"/>
  <c r="D67" i="11"/>
  <c r="I67" i="11" s="1"/>
  <c r="D60" i="11"/>
  <c r="I60" i="11" s="1"/>
  <c r="D64" i="11"/>
  <c r="I64" i="11" s="1"/>
  <c r="D68" i="11"/>
  <c r="I68" i="11" s="1"/>
  <c r="D62" i="11"/>
  <c r="I62" i="11" s="1"/>
  <c r="D65" i="11"/>
  <c r="I65" i="11" s="1"/>
  <c r="D66" i="11"/>
  <c r="I66" i="11" s="1"/>
  <c r="D61" i="11"/>
  <c r="I61" i="11" s="1"/>
  <c r="H47" i="15" l="1"/>
  <c r="G77" i="15"/>
  <c r="F77" i="15"/>
  <c r="H77" i="15" s="1"/>
  <c r="M84" i="15"/>
  <c r="O84" i="15" s="1"/>
  <c r="P84" i="15" s="1"/>
  <c r="B90" i="15" s="1"/>
  <c r="A93" i="15"/>
  <c r="F76" i="15"/>
  <c r="G76" i="15"/>
  <c r="M83" i="15"/>
  <c r="O83" i="15" s="1"/>
  <c r="P83" i="15" s="1"/>
  <c r="G78" i="15"/>
  <c r="F78" i="15"/>
  <c r="M85" i="15"/>
  <c r="O85" i="15" s="1"/>
  <c r="P85" i="15" s="1"/>
  <c r="A95" i="15"/>
  <c r="A107" i="15" s="1"/>
  <c r="A41" i="15"/>
  <c r="L312" i="11"/>
  <c r="L410" i="11"/>
  <c r="L311" i="11"/>
  <c r="L359" i="11"/>
  <c r="L360" i="11"/>
  <c r="H173" i="11"/>
  <c r="L173" i="11" s="1"/>
  <c r="L219" i="11"/>
  <c r="A335" i="11"/>
  <c r="B350" i="11" s="1"/>
  <c r="O318" i="11"/>
  <c r="G303" i="11"/>
  <c r="L361" i="11"/>
  <c r="L357" i="11"/>
  <c r="N309" i="11"/>
  <c r="O315" i="11"/>
  <c r="S315" i="11" s="1"/>
  <c r="V315" i="11" s="1"/>
  <c r="G300" i="11"/>
  <c r="H215" i="11"/>
  <c r="L215" i="11" s="1"/>
  <c r="D226" i="11"/>
  <c r="H450" i="11"/>
  <c r="L450" i="11" s="1"/>
  <c r="D461" i="11"/>
  <c r="L553" i="11"/>
  <c r="H121" i="11"/>
  <c r="L121" i="11" s="1"/>
  <c r="D132" i="11"/>
  <c r="D320" i="11"/>
  <c r="H309" i="11"/>
  <c r="L309" i="11" s="1"/>
  <c r="H497" i="11"/>
  <c r="L497" i="11" s="1"/>
  <c r="D508" i="11"/>
  <c r="L313" i="11"/>
  <c r="L172" i="11"/>
  <c r="L546" i="11"/>
  <c r="G249" i="11"/>
  <c r="A281" i="11"/>
  <c r="B296" i="11" s="1"/>
  <c r="O264" i="11"/>
  <c r="L317" i="11"/>
  <c r="L403" i="11"/>
  <c r="L358" i="11"/>
  <c r="H262" i="11"/>
  <c r="L262" i="11" s="1"/>
  <c r="D273" i="11"/>
  <c r="D411" i="11"/>
  <c r="P410" i="11"/>
  <c r="J410" i="11"/>
  <c r="L404" i="11"/>
  <c r="L266" i="11"/>
  <c r="A334" i="11"/>
  <c r="B349" i="11" s="1"/>
  <c r="G302" i="11"/>
  <c r="O317" i="11"/>
  <c r="N262" i="11"/>
  <c r="O267" i="11"/>
  <c r="S267" i="11" s="1"/>
  <c r="V267" i="11" s="1"/>
  <c r="G252" i="11"/>
  <c r="L411" i="11"/>
  <c r="D555" i="11"/>
  <c r="H544" i="11"/>
  <c r="L544" i="11" s="1"/>
  <c r="H356" i="11"/>
  <c r="L356" i="11" s="1"/>
  <c r="D367" i="11"/>
  <c r="N356" i="11"/>
  <c r="O363" i="11"/>
  <c r="S363" i="11" s="1"/>
  <c r="V363" i="11" s="1"/>
  <c r="G348" i="11"/>
  <c r="L314" i="11"/>
  <c r="H171" i="11"/>
  <c r="L171" i="11" s="1"/>
  <c r="H169" i="11"/>
  <c r="L169" i="11" s="1"/>
  <c r="D318" i="11"/>
  <c r="P317" i="11"/>
  <c r="J317" i="11"/>
  <c r="N219" i="11"/>
  <c r="Q77" i="11"/>
  <c r="L75" i="11"/>
  <c r="M75" i="11" s="1"/>
  <c r="B77" i="11"/>
  <c r="H76" i="11"/>
  <c r="C77" i="11"/>
  <c r="I76" i="11"/>
  <c r="D79" i="11"/>
  <c r="J78" i="11"/>
  <c r="P78" i="11"/>
  <c r="K74" i="11"/>
  <c r="I69" i="11"/>
  <c r="F67" i="11"/>
  <c r="H67" i="11" s="1"/>
  <c r="F61" i="11"/>
  <c r="H61" i="11" s="1"/>
  <c r="F68" i="11"/>
  <c r="H68" i="11" s="1"/>
  <c r="F66" i="11"/>
  <c r="H66" i="11" s="1"/>
  <c r="F64" i="11"/>
  <c r="H64" i="11" s="1"/>
  <c r="F59" i="11"/>
  <c r="H59" i="11" s="1"/>
  <c r="C71" i="11" s="1"/>
  <c r="F62" i="11"/>
  <c r="H62" i="11" s="1"/>
  <c r="F63" i="11"/>
  <c r="H63" i="11" s="1"/>
  <c r="F65" i="11"/>
  <c r="H65" i="11" s="1"/>
  <c r="F60" i="11"/>
  <c r="H60" i="11" s="1"/>
  <c r="G107" i="15" l="1"/>
  <c r="F107" i="15"/>
  <c r="H107" i="15" s="1"/>
  <c r="D94" i="15"/>
  <c r="A94" i="15" s="1"/>
  <c r="A106" i="15" s="1"/>
  <c r="B89" i="15"/>
  <c r="D96" i="15" s="1"/>
  <c r="A96" i="15" s="1"/>
  <c r="A108" i="15" s="1"/>
  <c r="A105" i="15"/>
  <c r="H78" i="15"/>
  <c r="H76" i="15"/>
  <c r="D47" i="15"/>
  <c r="E47" i="15" s="1"/>
  <c r="D48" i="15"/>
  <c r="D49" i="15"/>
  <c r="D50" i="15"/>
  <c r="D412" i="11"/>
  <c r="P411" i="11"/>
  <c r="J411" i="11"/>
  <c r="N310" i="11"/>
  <c r="A328" i="11"/>
  <c r="B343" i="11" s="1"/>
  <c r="O311" i="11"/>
  <c r="G296" i="11"/>
  <c r="N357" i="11"/>
  <c r="O364" i="11"/>
  <c r="A381" i="11"/>
  <c r="B396" i="11" s="1"/>
  <c r="G349" i="11"/>
  <c r="N263" i="11"/>
  <c r="A382" i="11"/>
  <c r="B397" i="11" s="1"/>
  <c r="O365" i="11"/>
  <c r="G350" i="11"/>
  <c r="J318" i="11"/>
  <c r="P318" i="11"/>
  <c r="R219" i="11"/>
  <c r="T219" i="11" s="1"/>
  <c r="U219" i="11"/>
  <c r="W219" i="11" s="1"/>
  <c r="Q219" i="11"/>
  <c r="N220" i="11"/>
  <c r="S75" i="11"/>
  <c r="V75" i="11" s="1"/>
  <c r="R75" i="11"/>
  <c r="U75" i="11" s="1"/>
  <c r="Q78" i="11"/>
  <c r="C78" i="11"/>
  <c r="I77" i="11"/>
  <c r="L76" i="11"/>
  <c r="K76" i="11"/>
  <c r="M76" i="11" s="1"/>
  <c r="D80" i="11"/>
  <c r="P79" i="11"/>
  <c r="J79" i="11"/>
  <c r="B78" i="11"/>
  <c r="H77" i="11"/>
  <c r="B99" i="15" l="1"/>
  <c r="F106" i="15"/>
  <c r="G106" i="15"/>
  <c r="G108" i="15"/>
  <c r="F108" i="15"/>
  <c r="C99" i="15"/>
  <c r="F105" i="15"/>
  <c r="G105" i="15"/>
  <c r="E48" i="15"/>
  <c r="E50" i="15"/>
  <c r="F50" i="15" s="1"/>
  <c r="H50" i="15" s="1"/>
  <c r="E49" i="15"/>
  <c r="F49" i="15" s="1"/>
  <c r="H49" i="15" s="1"/>
  <c r="O411" i="11"/>
  <c r="G396" i="11"/>
  <c r="A428" i="11"/>
  <c r="B443" i="11" s="1"/>
  <c r="N358" i="11"/>
  <c r="O412" i="11"/>
  <c r="G397" i="11"/>
  <c r="A429" i="11"/>
  <c r="B444" i="11" s="1"/>
  <c r="N264" i="11"/>
  <c r="A375" i="11"/>
  <c r="B390" i="11" s="1"/>
  <c r="G343" i="11"/>
  <c r="O358" i="11"/>
  <c r="N311" i="11"/>
  <c r="J412" i="11"/>
  <c r="P412" i="11"/>
  <c r="N221" i="11"/>
  <c r="Q220" i="11"/>
  <c r="S76" i="11"/>
  <c r="V76" i="11" s="1"/>
  <c r="R76" i="11"/>
  <c r="U76" i="11" s="1"/>
  <c r="Q79" i="11"/>
  <c r="W75" i="11"/>
  <c r="T75" i="11"/>
  <c r="L77" i="11"/>
  <c r="K77" i="11"/>
  <c r="M77" i="11" s="1"/>
  <c r="B79" i="11"/>
  <c r="H78" i="11"/>
  <c r="D81" i="11"/>
  <c r="P80" i="11"/>
  <c r="J80" i="11"/>
  <c r="C79" i="11"/>
  <c r="I78" i="11"/>
  <c r="H106" i="15" l="1"/>
  <c r="H108" i="15"/>
  <c r="H105" i="15"/>
  <c r="F99" i="15"/>
  <c r="E99" i="15"/>
  <c r="B70" i="15"/>
  <c r="C70" i="15"/>
  <c r="G444" i="11"/>
  <c r="O459" i="11"/>
  <c r="A476" i="11"/>
  <c r="B491" i="11" s="1"/>
  <c r="N450" i="11"/>
  <c r="O458" i="11"/>
  <c r="S458" i="11" s="1"/>
  <c r="V458" i="11" s="1"/>
  <c r="G443" i="11"/>
  <c r="N312" i="11"/>
  <c r="Q311" i="11"/>
  <c r="G390" i="11"/>
  <c r="O405" i="11"/>
  <c r="N265" i="11"/>
  <c r="Q264" i="11"/>
  <c r="N359" i="11"/>
  <c r="Q358" i="11"/>
  <c r="N222" i="11"/>
  <c r="Q221" i="11"/>
  <c r="S77" i="11"/>
  <c r="V77" i="11" s="1"/>
  <c r="R77" i="11"/>
  <c r="U77" i="11" s="1"/>
  <c r="T76" i="11"/>
  <c r="W76" i="11"/>
  <c r="Q80" i="11"/>
  <c r="L78" i="11"/>
  <c r="K78" i="11"/>
  <c r="M78" i="11" s="1"/>
  <c r="B80" i="11"/>
  <c r="H79" i="11"/>
  <c r="C80" i="11"/>
  <c r="I79" i="11"/>
  <c r="D82" i="11"/>
  <c r="P81" i="11"/>
  <c r="J81" i="11"/>
  <c r="A99" i="15" l="1"/>
  <c r="D108" i="15" s="1"/>
  <c r="E108" i="15" s="1"/>
  <c r="D107" i="15"/>
  <c r="E107" i="15" s="1"/>
  <c r="D105" i="15"/>
  <c r="E105" i="15" s="1"/>
  <c r="D106" i="15"/>
  <c r="E106" i="15" s="1"/>
  <c r="F70" i="15"/>
  <c r="E70" i="15"/>
  <c r="A523" i="11"/>
  <c r="B538" i="11" s="1"/>
  <c r="G491" i="11"/>
  <c r="O506" i="11"/>
  <c r="N360" i="11"/>
  <c r="N266" i="11"/>
  <c r="N451" i="11"/>
  <c r="N313" i="11"/>
  <c r="N223" i="11"/>
  <c r="Q222" i="11"/>
  <c r="S78" i="11"/>
  <c r="V78" i="11" s="1"/>
  <c r="R78" i="11"/>
  <c r="U78" i="11" s="1"/>
  <c r="T77" i="11"/>
  <c r="W77" i="11"/>
  <c r="Q81" i="11"/>
  <c r="L79" i="11"/>
  <c r="K79" i="11"/>
  <c r="M79" i="11" s="1"/>
  <c r="D83" i="11"/>
  <c r="P82" i="11"/>
  <c r="J82" i="11"/>
  <c r="B81" i="11"/>
  <c r="H80" i="11"/>
  <c r="C81" i="11"/>
  <c r="I80" i="11"/>
  <c r="A70" i="15" l="1"/>
  <c r="N267" i="11"/>
  <c r="N314" i="11"/>
  <c r="N361" i="11"/>
  <c r="N452" i="11"/>
  <c r="O553" i="11"/>
  <c r="S553" i="11" s="1"/>
  <c r="V553" i="11" s="1"/>
  <c r="G538" i="11"/>
  <c r="N544" i="11"/>
  <c r="N224" i="11"/>
  <c r="Q223" i="11"/>
  <c r="B87" i="11"/>
  <c r="S79" i="11"/>
  <c r="V79" i="11" s="1"/>
  <c r="R79" i="11"/>
  <c r="U79" i="11" s="1"/>
  <c r="Q82" i="11"/>
  <c r="T78" i="11"/>
  <c r="W78" i="11"/>
  <c r="L80" i="11"/>
  <c r="K80" i="11"/>
  <c r="B82" i="11"/>
  <c r="H81" i="11"/>
  <c r="J83" i="11"/>
  <c r="P83" i="11"/>
  <c r="C82" i="11"/>
  <c r="I81" i="11"/>
  <c r="D76" i="15" l="1"/>
  <c r="E76" i="15" s="1"/>
  <c r="D77" i="15"/>
  <c r="E77" i="15" s="1"/>
  <c r="D78" i="15"/>
  <c r="E78" i="15" s="1"/>
  <c r="D79" i="15"/>
  <c r="E79" i="15" s="1"/>
  <c r="F79" i="15" s="1"/>
  <c r="H79" i="15" s="1"/>
  <c r="Q267" i="11"/>
  <c r="R267" i="11"/>
  <c r="N268" i="11"/>
  <c r="N545" i="11"/>
  <c r="N362" i="11"/>
  <c r="N315" i="11"/>
  <c r="N453" i="11"/>
  <c r="M80" i="11"/>
  <c r="R80" i="11" s="1"/>
  <c r="U80" i="11" s="1"/>
  <c r="Q224" i="11"/>
  <c r="D94" i="11"/>
  <c r="A94" i="11" s="1"/>
  <c r="B109" i="11" s="1"/>
  <c r="A141" i="11" s="1"/>
  <c r="B156" i="11" s="1"/>
  <c r="D91" i="11"/>
  <c r="A91" i="11" s="1"/>
  <c r="W79" i="11"/>
  <c r="T79" i="11"/>
  <c r="Q83" i="11"/>
  <c r="C83" i="11"/>
  <c r="I83" i="11" s="1"/>
  <c r="I82" i="11"/>
  <c r="L81" i="11"/>
  <c r="K81" i="11"/>
  <c r="M81" i="11" s="1"/>
  <c r="B83" i="11"/>
  <c r="H83" i="11" s="1"/>
  <c r="H82" i="11"/>
  <c r="N363" i="11" l="1"/>
  <c r="N546" i="11"/>
  <c r="N316" i="11"/>
  <c r="Q315" i="11"/>
  <c r="R315" i="11"/>
  <c r="N269" i="11"/>
  <c r="Q268" i="11"/>
  <c r="S80" i="11"/>
  <c r="V80" i="11" s="1"/>
  <c r="W80" i="11" s="1"/>
  <c r="T267" i="11"/>
  <c r="U267" i="11"/>
  <c r="W267" i="11" s="1"/>
  <c r="N454" i="11"/>
  <c r="F156" i="11"/>
  <c r="A188" i="11"/>
  <c r="B203" i="11" s="1"/>
  <c r="O171" i="11"/>
  <c r="G156" i="11"/>
  <c r="A103" i="11"/>
  <c r="B106" i="11"/>
  <c r="B103" i="11"/>
  <c r="G109" i="11"/>
  <c r="O124" i="11"/>
  <c r="L82" i="11"/>
  <c r="K82" i="11"/>
  <c r="L83" i="11"/>
  <c r="K83" i="11"/>
  <c r="M83" i="11" s="1"/>
  <c r="T80" i="11" l="1"/>
  <c r="Q316" i="11"/>
  <c r="N317" i="11"/>
  <c r="H156" i="11"/>
  <c r="N455" i="11"/>
  <c r="Q269" i="11"/>
  <c r="N270" i="11"/>
  <c r="F203" i="11"/>
  <c r="O218" i="11"/>
  <c r="Q218" i="11" s="1"/>
  <c r="G203" i="11"/>
  <c r="A235" i="11"/>
  <c r="B250" i="11" s="1"/>
  <c r="M82" i="11"/>
  <c r="T315" i="11"/>
  <c r="U315" i="11"/>
  <c r="W315" i="11" s="1"/>
  <c r="N547" i="11"/>
  <c r="Q363" i="11"/>
  <c r="N364" i="11"/>
  <c r="R363" i="11"/>
  <c r="N121" i="11"/>
  <c r="O121" i="11"/>
  <c r="B116" i="11"/>
  <c r="G106" i="11"/>
  <c r="F103" i="11"/>
  <c r="E103" i="11"/>
  <c r="K128" i="11"/>
  <c r="M128" i="11" s="1"/>
  <c r="K122" i="11"/>
  <c r="K121" i="11"/>
  <c r="M121" i="11" s="1"/>
  <c r="K129" i="11"/>
  <c r="M129" i="11" s="1"/>
  <c r="K127" i="11"/>
  <c r="M127" i="11" s="1"/>
  <c r="K125" i="11"/>
  <c r="M125" i="11" s="1"/>
  <c r="K126" i="11"/>
  <c r="M126" i="11" s="1"/>
  <c r="K123" i="11"/>
  <c r="M123" i="11" s="1"/>
  <c r="K130" i="11"/>
  <c r="M130" i="11" s="1"/>
  <c r="K124" i="11"/>
  <c r="M124" i="11" s="1"/>
  <c r="S81" i="11"/>
  <c r="V81" i="11" s="1"/>
  <c r="R81" i="11"/>
  <c r="U81" i="11" s="1"/>
  <c r="S83" i="11"/>
  <c r="V83" i="11" s="1"/>
  <c r="R83" i="11"/>
  <c r="U83" i="11" s="1"/>
  <c r="Q364" i="11" l="1"/>
  <c r="N365" i="11"/>
  <c r="N548" i="11"/>
  <c r="T363" i="11"/>
  <c r="U363" i="11"/>
  <c r="W363" i="11" s="1"/>
  <c r="Q317" i="11"/>
  <c r="N318" i="11"/>
  <c r="O265" i="11"/>
  <c r="G250" i="11"/>
  <c r="F250" i="11"/>
  <c r="A282" i="11"/>
  <c r="B297" i="11" s="1"/>
  <c r="N456" i="11"/>
  <c r="H203" i="11"/>
  <c r="Q270" i="11"/>
  <c r="N271" i="11"/>
  <c r="S123" i="11"/>
  <c r="V123" i="11" s="1"/>
  <c r="S129" i="11"/>
  <c r="V129" i="11" s="1"/>
  <c r="S126" i="11"/>
  <c r="V126" i="11" s="1"/>
  <c r="S124" i="11"/>
  <c r="V124" i="11" s="1"/>
  <c r="S125" i="11"/>
  <c r="V125" i="11" s="1"/>
  <c r="S122" i="11"/>
  <c r="V122" i="11" s="1"/>
  <c r="S130" i="11"/>
  <c r="V130" i="11" s="1"/>
  <c r="S127" i="11"/>
  <c r="V127" i="11" s="1"/>
  <c r="S128" i="11"/>
  <c r="V128" i="11" s="1"/>
  <c r="C103" i="11"/>
  <c r="D109" i="11" s="1"/>
  <c r="N122" i="11"/>
  <c r="R121" i="11"/>
  <c r="U121" i="11" s="1"/>
  <c r="W121" i="11" s="1"/>
  <c r="Q121" i="11"/>
  <c r="S121" i="11"/>
  <c r="V121" i="11" s="1"/>
  <c r="S82" i="11"/>
  <c r="V82" i="11" s="1"/>
  <c r="R82" i="11"/>
  <c r="U82" i="11" s="1"/>
  <c r="T81" i="11"/>
  <c r="W81" i="11"/>
  <c r="W83" i="11"/>
  <c r="T83" i="11"/>
  <c r="N457" i="11" l="1"/>
  <c r="Q265" i="11"/>
  <c r="Q365" i="11"/>
  <c r="N549" i="11"/>
  <c r="F297" i="11"/>
  <c r="A329" i="11"/>
  <c r="B344" i="11" s="1"/>
  <c r="G297" i="11"/>
  <c r="O312" i="11"/>
  <c r="Q318" i="11"/>
  <c r="Q271" i="11"/>
  <c r="H250" i="11"/>
  <c r="I109" i="11"/>
  <c r="F109" i="11"/>
  <c r="H109" i="11" s="1"/>
  <c r="D112" i="11"/>
  <c r="F112" i="11" s="1"/>
  <c r="H112" i="11" s="1"/>
  <c r="D108" i="11"/>
  <c r="I108" i="11" s="1"/>
  <c r="D113" i="11"/>
  <c r="D111" i="11"/>
  <c r="D106" i="11"/>
  <c r="D110" i="11"/>
  <c r="D115" i="11"/>
  <c r="D107" i="11"/>
  <c r="D114" i="11"/>
  <c r="T121" i="11"/>
  <c r="N123" i="11"/>
  <c r="Q122" i="11"/>
  <c r="R122" i="11"/>
  <c r="U122" i="11" s="1"/>
  <c r="W122" i="11" s="1"/>
  <c r="W82" i="11"/>
  <c r="T82" i="11"/>
  <c r="A376" i="11" l="1"/>
  <c r="B391" i="11" s="1"/>
  <c r="O359" i="11"/>
  <c r="F344" i="11"/>
  <c r="G344" i="11"/>
  <c r="N550" i="11"/>
  <c r="Q312" i="11"/>
  <c r="N458" i="11"/>
  <c r="H297" i="11"/>
  <c r="I106" i="11"/>
  <c r="F106" i="11"/>
  <c r="H106" i="11" s="1"/>
  <c r="F108" i="11"/>
  <c r="H108" i="11" s="1"/>
  <c r="I112" i="11"/>
  <c r="F114" i="11"/>
  <c r="H114" i="11" s="1"/>
  <c r="I114" i="11"/>
  <c r="I110" i="11"/>
  <c r="F110" i="11"/>
  <c r="H110" i="11" s="1"/>
  <c r="F107" i="11"/>
  <c r="H107" i="11" s="1"/>
  <c r="C118" i="11" s="1"/>
  <c r="I107" i="11"/>
  <c r="F111" i="11"/>
  <c r="H111" i="11" s="1"/>
  <c r="I111" i="11"/>
  <c r="I115" i="11"/>
  <c r="F115" i="11"/>
  <c r="H115" i="11" s="1"/>
  <c r="F113" i="11"/>
  <c r="H113" i="11" s="1"/>
  <c r="I113" i="11"/>
  <c r="N124" i="11"/>
  <c r="Q123" i="11"/>
  <c r="R123" i="11"/>
  <c r="U123" i="11" s="1"/>
  <c r="W123" i="11" s="1"/>
  <c r="T122" i="11"/>
  <c r="N551" i="11" l="1"/>
  <c r="H344" i="11"/>
  <c r="N459" i="11"/>
  <c r="Q458" i="11"/>
  <c r="R458" i="11"/>
  <c r="Q359" i="11"/>
  <c r="F391" i="11"/>
  <c r="G391" i="11"/>
  <c r="O406" i="11"/>
  <c r="I116" i="11"/>
  <c r="T123" i="11"/>
  <c r="N125" i="11"/>
  <c r="Q124" i="11"/>
  <c r="R124" i="11"/>
  <c r="U124" i="11" s="1"/>
  <c r="W124" i="11" s="1"/>
  <c r="T458" i="11" l="1"/>
  <c r="U458" i="11"/>
  <c r="W458" i="11" s="1"/>
  <c r="N552" i="11"/>
  <c r="H391" i="11"/>
  <c r="Q459" i="11"/>
  <c r="N126" i="11"/>
  <c r="R125" i="11"/>
  <c r="U125" i="11" s="1"/>
  <c r="W125" i="11" s="1"/>
  <c r="Q125" i="11"/>
  <c r="B134" i="11"/>
  <c r="T124" i="11"/>
  <c r="N553" i="11" l="1"/>
  <c r="D138" i="11"/>
  <c r="A138" i="11" s="1"/>
  <c r="D139" i="11"/>
  <c r="A139" i="11" s="1"/>
  <c r="B154" i="11" s="1"/>
  <c r="T125" i="11"/>
  <c r="N127" i="11"/>
  <c r="R126" i="11"/>
  <c r="U126" i="11" s="1"/>
  <c r="W126" i="11" s="1"/>
  <c r="Q126" i="11"/>
  <c r="R553" i="11" l="1"/>
  <c r="Q553" i="11"/>
  <c r="O169" i="11"/>
  <c r="F154" i="11"/>
  <c r="G154" i="11"/>
  <c r="B153" i="11"/>
  <c r="N168" i="11" s="1"/>
  <c r="N169" i="11" s="1"/>
  <c r="N170" i="11" s="1"/>
  <c r="B150" i="11"/>
  <c r="A150" i="11"/>
  <c r="T126" i="11"/>
  <c r="R127" i="11"/>
  <c r="U127" i="11" s="1"/>
  <c r="W127" i="11" s="1"/>
  <c r="N128" i="11"/>
  <c r="Q127" i="11"/>
  <c r="Q169" i="11" l="1"/>
  <c r="Q170" i="11"/>
  <c r="N171" i="11"/>
  <c r="T553" i="11"/>
  <c r="U553" i="11"/>
  <c r="W553" i="11" s="1"/>
  <c r="G153" i="11"/>
  <c r="O168" i="11"/>
  <c r="B163" i="11"/>
  <c r="K176" i="11"/>
  <c r="M176" i="11" s="1"/>
  <c r="K177" i="11"/>
  <c r="M177" i="11" s="1"/>
  <c r="K174" i="11"/>
  <c r="M174" i="11" s="1"/>
  <c r="F150" i="11"/>
  <c r="K172" i="11"/>
  <c r="M172" i="11" s="1"/>
  <c r="K173" i="11"/>
  <c r="M173" i="11" s="1"/>
  <c r="K170" i="11"/>
  <c r="M170" i="11" s="1"/>
  <c r="K175" i="11"/>
  <c r="M175" i="11" s="1"/>
  <c r="K168" i="11"/>
  <c r="M168" i="11" s="1"/>
  <c r="R168" i="11" s="1"/>
  <c r="K169" i="11"/>
  <c r="M169" i="11" s="1"/>
  <c r="E150" i="11"/>
  <c r="K171" i="11"/>
  <c r="M171" i="11" s="1"/>
  <c r="H154" i="11"/>
  <c r="T127" i="11"/>
  <c r="R128" i="11"/>
  <c r="U128" i="11" s="1"/>
  <c r="W128" i="11" s="1"/>
  <c r="Q128" i="11"/>
  <c r="N129" i="11"/>
  <c r="Q171" i="11" l="1"/>
  <c r="N172" i="11"/>
  <c r="S172" i="11"/>
  <c r="V172" i="11" s="1"/>
  <c r="R172" i="11"/>
  <c r="S171" i="11"/>
  <c r="V171" i="11" s="1"/>
  <c r="R171" i="11"/>
  <c r="C150" i="11"/>
  <c r="S170" i="11"/>
  <c r="V170" i="11" s="1"/>
  <c r="R170" i="11"/>
  <c r="S174" i="11"/>
  <c r="V174" i="11" s="1"/>
  <c r="Q168" i="11"/>
  <c r="S168" i="11"/>
  <c r="V168" i="11" s="1"/>
  <c r="S169" i="11"/>
  <c r="V169" i="11" s="1"/>
  <c r="R169" i="11"/>
  <c r="S173" i="11"/>
  <c r="V173" i="11" s="1"/>
  <c r="S177" i="11"/>
  <c r="V177" i="11" s="1"/>
  <c r="S175" i="11"/>
  <c r="V175" i="11" s="1"/>
  <c r="U168" i="11"/>
  <c r="S176" i="11"/>
  <c r="V176" i="11" s="1"/>
  <c r="N130" i="11"/>
  <c r="Q129" i="11"/>
  <c r="R129" i="11"/>
  <c r="U129" i="11" s="1"/>
  <c r="W129" i="11" s="1"/>
  <c r="T128" i="11"/>
  <c r="W168" i="11" l="1"/>
  <c r="T168" i="11"/>
  <c r="Q172" i="11"/>
  <c r="N173" i="11"/>
  <c r="T172" i="11"/>
  <c r="U172" i="11"/>
  <c r="W172" i="11" s="1"/>
  <c r="T169" i="11"/>
  <c r="U169" i="11"/>
  <c r="W169" i="11" s="1"/>
  <c r="U170" i="11"/>
  <c r="W170" i="11" s="1"/>
  <c r="T170" i="11"/>
  <c r="T171" i="11"/>
  <c r="U171" i="11"/>
  <c r="W171" i="11" s="1"/>
  <c r="B181" i="11" s="1"/>
  <c r="D157" i="11"/>
  <c r="D153" i="11"/>
  <c r="D159" i="11"/>
  <c r="D158" i="11"/>
  <c r="D156" i="11"/>
  <c r="I156" i="11" s="1"/>
  <c r="D162" i="11"/>
  <c r="D160" i="11"/>
  <c r="D161" i="11"/>
  <c r="D154" i="11"/>
  <c r="I154" i="11" s="1"/>
  <c r="D155" i="11"/>
  <c r="T129" i="11"/>
  <c r="Q130" i="11"/>
  <c r="R130" i="11"/>
  <c r="U130" i="11" s="1"/>
  <c r="W130" i="11" s="1"/>
  <c r="N174" i="11" l="1"/>
  <c r="Q173" i="11"/>
  <c r="R173" i="11"/>
  <c r="D186" i="11"/>
  <c r="A186" i="11" s="1"/>
  <c r="B201" i="11" s="1"/>
  <c r="D185" i="11"/>
  <c r="A185" i="11" s="1"/>
  <c r="F161" i="11"/>
  <c r="H161" i="11" s="1"/>
  <c r="I161" i="11"/>
  <c r="F158" i="11"/>
  <c r="H158" i="11" s="1"/>
  <c r="I158" i="11"/>
  <c r="F155" i="11"/>
  <c r="H155" i="11" s="1"/>
  <c r="I155" i="11"/>
  <c r="F162" i="11"/>
  <c r="H162" i="11" s="1"/>
  <c r="I162" i="11"/>
  <c r="I153" i="11"/>
  <c r="F153" i="11"/>
  <c r="H153" i="11" s="1"/>
  <c r="F160" i="11"/>
  <c r="H160" i="11" s="1"/>
  <c r="I160" i="11"/>
  <c r="I159" i="11"/>
  <c r="F159" i="11"/>
  <c r="H159" i="11" s="1"/>
  <c r="I157" i="11"/>
  <c r="F157" i="11"/>
  <c r="H157" i="11" s="1"/>
  <c r="T130" i="11"/>
  <c r="A233" i="11" l="1"/>
  <c r="B248" i="11" s="1"/>
  <c r="O216" i="11"/>
  <c r="F201" i="11"/>
  <c r="G201" i="11"/>
  <c r="T173" i="11"/>
  <c r="U173" i="11"/>
  <c r="W173" i="11" s="1"/>
  <c r="C165" i="11"/>
  <c r="B200" i="11"/>
  <c r="B197" i="11"/>
  <c r="A197" i="11"/>
  <c r="Q174" i="11"/>
  <c r="N175" i="11"/>
  <c r="R174" i="11"/>
  <c r="I163" i="11"/>
  <c r="N176" i="11" l="1"/>
  <c r="Q175" i="11"/>
  <c r="R175" i="11"/>
  <c r="H201" i="11"/>
  <c r="F197" i="11"/>
  <c r="K215" i="11"/>
  <c r="M215" i="11" s="1"/>
  <c r="R215" i="11" s="1"/>
  <c r="K221" i="11"/>
  <c r="M221" i="11" s="1"/>
  <c r="E197" i="11"/>
  <c r="C197" i="11" s="1"/>
  <c r="D209" i="11" s="1"/>
  <c r="K224" i="11"/>
  <c r="M224" i="11" s="1"/>
  <c r="K222" i="11"/>
  <c r="M222" i="11" s="1"/>
  <c r="K223" i="11"/>
  <c r="M223" i="11" s="1"/>
  <c r="K220" i="11"/>
  <c r="M220" i="11" s="1"/>
  <c r="K217" i="11"/>
  <c r="M217" i="11" s="1"/>
  <c r="K219" i="11"/>
  <c r="K218" i="11"/>
  <c r="M218" i="11" s="1"/>
  <c r="K216" i="11"/>
  <c r="M216" i="11" s="1"/>
  <c r="R216" i="11" s="1"/>
  <c r="Q216" i="11"/>
  <c r="B210" i="11"/>
  <c r="O215" i="11"/>
  <c r="G200" i="11"/>
  <c r="F200" i="11"/>
  <c r="H200" i="11" s="1"/>
  <c r="T174" i="11"/>
  <c r="U174" i="11"/>
  <c r="W174" i="11" s="1"/>
  <c r="F248" i="11"/>
  <c r="A280" i="11"/>
  <c r="B295" i="11" s="1"/>
  <c r="G248" i="11"/>
  <c r="H248" i="11" s="1"/>
  <c r="O263" i="11"/>
  <c r="D208" i="11" l="1"/>
  <c r="D202" i="11"/>
  <c r="I209" i="11"/>
  <c r="F209" i="11"/>
  <c r="H209" i="11" s="1"/>
  <c r="S216" i="11"/>
  <c r="V216" i="11" s="1"/>
  <c r="F202" i="11"/>
  <c r="H202" i="11" s="1"/>
  <c r="I202" i="11"/>
  <c r="D207" i="11"/>
  <c r="D206" i="11"/>
  <c r="S218" i="11"/>
  <c r="V218" i="11" s="1"/>
  <c r="R218" i="11"/>
  <c r="S223" i="11"/>
  <c r="V223" i="11" s="1"/>
  <c r="R223" i="11"/>
  <c r="S221" i="11"/>
  <c r="V221" i="11" s="1"/>
  <c r="R221" i="11"/>
  <c r="T175" i="11"/>
  <c r="U175" i="11"/>
  <c r="W175" i="11" s="1"/>
  <c r="U216" i="11"/>
  <c r="Q263" i="11"/>
  <c r="S215" i="11"/>
  <c r="V215" i="11" s="1"/>
  <c r="Q215" i="11"/>
  <c r="D204" i="11"/>
  <c r="D205" i="11"/>
  <c r="D201" i="11"/>
  <c r="I201" i="11" s="1"/>
  <c r="S222" i="11"/>
  <c r="V222" i="11" s="1"/>
  <c r="R222" i="11"/>
  <c r="U215" i="11"/>
  <c r="T215" i="11"/>
  <c r="A327" i="11"/>
  <c r="B342" i="11" s="1"/>
  <c r="O310" i="11"/>
  <c r="Q310" i="11" s="1"/>
  <c r="F295" i="11"/>
  <c r="G295" i="11"/>
  <c r="I208" i="11"/>
  <c r="F208" i="11"/>
  <c r="H208" i="11" s="1"/>
  <c r="S220" i="11"/>
  <c r="V220" i="11" s="1"/>
  <c r="R220" i="11"/>
  <c r="D203" i="11"/>
  <c r="I203" i="11" s="1"/>
  <c r="D200" i="11"/>
  <c r="I200" i="11" s="1"/>
  <c r="S217" i="11"/>
  <c r="V217" i="11" s="1"/>
  <c r="R217" i="11"/>
  <c r="S224" i="11"/>
  <c r="V224" i="11" s="1"/>
  <c r="R224" i="11"/>
  <c r="Q176" i="11"/>
  <c r="N177" i="11"/>
  <c r="R176" i="11"/>
  <c r="H295" i="11" l="1"/>
  <c r="W215" i="11"/>
  <c r="W216" i="11"/>
  <c r="I205" i="11"/>
  <c r="I210" i="11" s="1"/>
  <c r="F205" i="11"/>
  <c r="H205" i="11" s="1"/>
  <c r="F206" i="11"/>
  <c r="H206" i="11" s="1"/>
  <c r="I206" i="11"/>
  <c r="T224" i="11"/>
  <c r="U224" i="11"/>
  <c r="W224" i="11" s="1"/>
  <c r="T222" i="11"/>
  <c r="U222" i="11"/>
  <c r="W222" i="11" s="1"/>
  <c r="F204" i="11"/>
  <c r="H204" i="11" s="1"/>
  <c r="C212" i="11" s="1"/>
  <c r="I204" i="11"/>
  <c r="I207" i="11"/>
  <c r="F207" i="11"/>
  <c r="H207" i="11" s="1"/>
  <c r="B228" i="11"/>
  <c r="U176" i="11"/>
  <c r="W176" i="11" s="1"/>
  <c r="T176" i="11"/>
  <c r="A374" i="11"/>
  <c r="B389" i="11" s="1"/>
  <c r="F342" i="11"/>
  <c r="O357" i="11"/>
  <c r="Q357" i="11" s="1"/>
  <c r="G342" i="11"/>
  <c r="T216" i="11"/>
  <c r="T221" i="11"/>
  <c r="U221" i="11"/>
  <c r="W221" i="11" s="1"/>
  <c r="T218" i="11"/>
  <c r="U218" i="11"/>
  <c r="W218" i="11" s="1"/>
  <c r="T223" i="11"/>
  <c r="U223" i="11"/>
  <c r="W223" i="11" s="1"/>
  <c r="Q177" i="11"/>
  <c r="R177" i="11"/>
  <c r="T217" i="11"/>
  <c r="U217" i="11"/>
  <c r="W217" i="11" s="1"/>
  <c r="T220" i="11"/>
  <c r="U220" i="11"/>
  <c r="W220" i="11" s="1"/>
  <c r="H342" i="11" l="1"/>
  <c r="T177" i="11"/>
  <c r="U177" i="11"/>
  <c r="W177" i="11" s="1"/>
  <c r="O404" i="11"/>
  <c r="G389" i="11"/>
  <c r="F389" i="11"/>
  <c r="A421" i="11"/>
  <c r="B436" i="11" s="1"/>
  <c r="D232" i="11"/>
  <c r="A232" i="11" s="1"/>
  <c r="D236" i="11"/>
  <c r="A236" i="11" s="1"/>
  <c r="B251" i="11" s="1"/>
  <c r="H389" i="11" l="1"/>
  <c r="F436" i="11"/>
  <c r="G436" i="11"/>
  <c r="O451" i="11"/>
  <c r="A468" i="11"/>
  <c r="B483" i="11" s="1"/>
  <c r="B244" i="11"/>
  <c r="B247" i="11"/>
  <c r="A244" i="11"/>
  <c r="O266" i="11"/>
  <c r="Q266" i="11" s="1"/>
  <c r="F251" i="11"/>
  <c r="G251" i="11"/>
  <c r="A283" i="11"/>
  <c r="B298" i="11" s="1"/>
  <c r="H251" i="11" l="1"/>
  <c r="F483" i="11"/>
  <c r="A515" i="11"/>
  <c r="B530" i="11" s="1"/>
  <c r="G483" i="11"/>
  <c r="O498" i="11"/>
  <c r="O262" i="11"/>
  <c r="G247" i="11"/>
  <c r="B257" i="11"/>
  <c r="F247" i="11"/>
  <c r="Q451" i="11"/>
  <c r="F298" i="11"/>
  <c r="A330" i="11"/>
  <c r="B345" i="11" s="1"/>
  <c r="G298" i="11"/>
  <c r="O313" i="11"/>
  <c r="K270" i="11"/>
  <c r="M270" i="11" s="1"/>
  <c r="K263" i="11"/>
  <c r="M263" i="11" s="1"/>
  <c r="K264" i="11"/>
  <c r="M264" i="11" s="1"/>
  <c r="K266" i="11"/>
  <c r="M266" i="11" s="1"/>
  <c r="F244" i="11"/>
  <c r="D248" i="11"/>
  <c r="I248" i="11" s="1"/>
  <c r="K269" i="11"/>
  <c r="M269" i="11" s="1"/>
  <c r="K271" i="11"/>
  <c r="M271" i="11" s="1"/>
  <c r="E244" i="11"/>
  <c r="C244" i="11" s="1"/>
  <c r="D256" i="11" s="1"/>
  <c r="K268" i="11"/>
  <c r="M268" i="11" s="1"/>
  <c r="K265" i="11"/>
  <c r="M265" i="11" s="1"/>
  <c r="K267" i="11"/>
  <c r="D255" i="11"/>
  <c r="D247" i="11"/>
  <c r="I247" i="11" s="1"/>
  <c r="D249" i="11"/>
  <c r="K262" i="11"/>
  <c r="M262" i="11" s="1"/>
  <c r="R262" i="11" s="1"/>
  <c r="H436" i="11"/>
  <c r="H298" i="11" l="1"/>
  <c r="H247" i="11"/>
  <c r="I249" i="11"/>
  <c r="F249" i="11"/>
  <c r="H249" i="11" s="1"/>
  <c r="U262" i="11"/>
  <c r="I256" i="11"/>
  <c r="F256" i="11"/>
  <c r="H256" i="11" s="1"/>
  <c r="G345" i="11"/>
  <c r="F345" i="11"/>
  <c r="A377" i="11"/>
  <c r="B392" i="11" s="1"/>
  <c r="O360" i="11"/>
  <c r="D252" i="11"/>
  <c r="D251" i="11"/>
  <c r="I251" i="11" s="1"/>
  <c r="S271" i="11"/>
  <c r="V271" i="11" s="1"/>
  <c r="R271" i="11"/>
  <c r="S266" i="11"/>
  <c r="V266" i="11" s="1"/>
  <c r="R266" i="11"/>
  <c r="H483" i="11"/>
  <c r="I255" i="11"/>
  <c r="F255" i="11"/>
  <c r="H255" i="11" s="1"/>
  <c r="D250" i="11"/>
  <c r="I250" i="11" s="1"/>
  <c r="S270" i="11"/>
  <c r="V270" i="11" s="1"/>
  <c r="R270" i="11"/>
  <c r="D254" i="11"/>
  <c r="D253" i="11"/>
  <c r="R265" i="11"/>
  <c r="S265" i="11"/>
  <c r="V265" i="11" s="1"/>
  <c r="S269" i="11"/>
  <c r="V269" i="11" s="1"/>
  <c r="R269" i="11"/>
  <c r="S264" i="11"/>
  <c r="V264" i="11" s="1"/>
  <c r="R264" i="11"/>
  <c r="Q313" i="11"/>
  <c r="F530" i="11"/>
  <c r="A562" i="11"/>
  <c r="B577" i="11" s="1"/>
  <c r="G530" i="11"/>
  <c r="O545" i="11"/>
  <c r="S268" i="11"/>
  <c r="V268" i="11" s="1"/>
  <c r="R268" i="11"/>
  <c r="R263" i="11"/>
  <c r="S263" i="11"/>
  <c r="V263" i="11" s="1"/>
  <c r="S262" i="11"/>
  <c r="V262" i="11" s="1"/>
  <c r="Q262" i="11"/>
  <c r="H345" i="11" l="1"/>
  <c r="W262" i="11"/>
  <c r="B275" i="11" s="1"/>
  <c r="U263" i="11"/>
  <c r="W263" i="11" s="1"/>
  <c r="T263" i="11"/>
  <c r="F254" i="11"/>
  <c r="H254" i="11" s="1"/>
  <c r="I254" i="11"/>
  <c r="T266" i="11"/>
  <c r="U266" i="11"/>
  <c r="W266" i="11" s="1"/>
  <c r="T268" i="11"/>
  <c r="U268" i="11"/>
  <c r="W268" i="11" s="1"/>
  <c r="F252" i="11"/>
  <c r="H252" i="11" s="1"/>
  <c r="C259" i="11" s="1"/>
  <c r="I252" i="11"/>
  <c r="I257" i="11" s="1"/>
  <c r="T262" i="11"/>
  <c r="Q545" i="11"/>
  <c r="D279" i="11"/>
  <c r="A279" i="11" s="1"/>
  <c r="D284" i="11"/>
  <c r="A284" i="11" s="1"/>
  <c r="B299" i="11" s="1"/>
  <c r="F577" i="11"/>
  <c r="G577" i="11"/>
  <c r="T264" i="11"/>
  <c r="U264" i="11"/>
  <c r="W264" i="11" s="1"/>
  <c r="H530" i="11"/>
  <c r="T265" i="11"/>
  <c r="U265" i="11"/>
  <c r="W265" i="11" s="1"/>
  <c r="T270" i="11"/>
  <c r="U270" i="11"/>
  <c r="W270" i="11" s="1"/>
  <c r="T271" i="11"/>
  <c r="U271" i="11"/>
  <c r="W271" i="11" s="1"/>
  <c r="Q360" i="11"/>
  <c r="T269" i="11"/>
  <c r="U269" i="11"/>
  <c r="W269" i="11" s="1"/>
  <c r="I253" i="11"/>
  <c r="F253" i="11"/>
  <c r="H253" i="11" s="1"/>
  <c r="F392" i="11"/>
  <c r="O407" i="11"/>
  <c r="G392" i="11"/>
  <c r="A424" i="11"/>
  <c r="B439" i="11" s="1"/>
  <c r="B294" i="11" l="1"/>
  <c r="B291" i="11"/>
  <c r="A291" i="11"/>
  <c r="H392" i="11"/>
  <c r="A331" i="11"/>
  <c r="B346" i="11" s="1"/>
  <c r="F299" i="11"/>
  <c r="O314" i="11"/>
  <c r="Q314" i="11" s="1"/>
  <c r="G299" i="11"/>
  <c r="F439" i="11"/>
  <c r="G439" i="11"/>
  <c r="H439" i="11" s="1"/>
  <c r="A471" i="11"/>
  <c r="B486" i="11" s="1"/>
  <c r="O454" i="11"/>
  <c r="H577" i="11"/>
  <c r="H299" i="11" l="1"/>
  <c r="F486" i="11"/>
  <c r="G486" i="11"/>
  <c r="H486" i="11" s="1"/>
  <c r="O501" i="11"/>
  <c r="A518" i="11"/>
  <c r="B533" i="11" s="1"/>
  <c r="K312" i="11"/>
  <c r="M312" i="11" s="1"/>
  <c r="K313" i="11"/>
  <c r="M313" i="11" s="1"/>
  <c r="K310" i="11"/>
  <c r="M310" i="11" s="1"/>
  <c r="F291" i="11"/>
  <c r="E291" i="11"/>
  <c r="K311" i="11"/>
  <c r="M311" i="11" s="1"/>
  <c r="K315" i="11"/>
  <c r="K318" i="11"/>
  <c r="M318" i="11" s="1"/>
  <c r="K314" i="11"/>
  <c r="M314" i="11" s="1"/>
  <c r="K316" i="11"/>
  <c r="M316" i="11" s="1"/>
  <c r="K317" i="11"/>
  <c r="M317" i="11" s="1"/>
  <c r="K309" i="11"/>
  <c r="M309" i="11" s="1"/>
  <c r="R309" i="11" s="1"/>
  <c r="A378" i="11"/>
  <c r="B393" i="11" s="1"/>
  <c r="F346" i="11"/>
  <c r="O361" i="11"/>
  <c r="G346" i="11"/>
  <c r="F294" i="11"/>
  <c r="G294" i="11"/>
  <c r="B304" i="11"/>
  <c r="O309" i="11"/>
  <c r="Q454" i="11"/>
  <c r="H294" i="11" l="1"/>
  <c r="O408" i="11"/>
  <c r="G393" i="11"/>
  <c r="F393" i="11"/>
  <c r="H393" i="11" s="1"/>
  <c r="A425" i="11"/>
  <c r="B440" i="11" s="1"/>
  <c r="U309" i="11"/>
  <c r="F533" i="11"/>
  <c r="O548" i="11"/>
  <c r="A565" i="11"/>
  <c r="B580" i="11" s="1"/>
  <c r="G533" i="11"/>
  <c r="S309" i="11"/>
  <c r="V309" i="11" s="1"/>
  <c r="Q309" i="11"/>
  <c r="S317" i="11"/>
  <c r="V317" i="11" s="1"/>
  <c r="R317" i="11"/>
  <c r="S310" i="11"/>
  <c r="V310" i="11" s="1"/>
  <c r="R310" i="11"/>
  <c r="S318" i="11"/>
  <c r="V318" i="11" s="1"/>
  <c r="R318" i="11"/>
  <c r="Q361" i="11"/>
  <c r="S316" i="11"/>
  <c r="V316" i="11" s="1"/>
  <c r="R316" i="11"/>
  <c r="S311" i="11"/>
  <c r="V311" i="11" s="1"/>
  <c r="R311" i="11"/>
  <c r="R313" i="11"/>
  <c r="S313" i="11"/>
  <c r="V313" i="11" s="1"/>
  <c r="H346" i="11"/>
  <c r="S314" i="11"/>
  <c r="V314" i="11" s="1"/>
  <c r="R314" i="11"/>
  <c r="C291" i="11"/>
  <c r="R312" i="11"/>
  <c r="S312" i="11"/>
  <c r="V312" i="11" s="1"/>
  <c r="T316" i="11" l="1"/>
  <c r="U316" i="11"/>
  <c r="W316" i="11" s="1"/>
  <c r="T318" i="11"/>
  <c r="U318" i="11"/>
  <c r="W318" i="11" s="1"/>
  <c r="H533" i="11"/>
  <c r="T312" i="11"/>
  <c r="U312" i="11"/>
  <c r="W312" i="11" s="1"/>
  <c r="Q548" i="11"/>
  <c r="D299" i="11"/>
  <c r="I299" i="11" s="1"/>
  <c r="D295" i="11"/>
  <c r="I295" i="11" s="1"/>
  <c r="D302" i="11"/>
  <c r="D303" i="11"/>
  <c r="D298" i="11"/>
  <c r="I298" i="11" s="1"/>
  <c r="D294" i="11"/>
  <c r="I294" i="11" s="1"/>
  <c r="D297" i="11"/>
  <c r="I297" i="11" s="1"/>
  <c r="D301" i="11"/>
  <c r="D296" i="11"/>
  <c r="D300" i="11"/>
  <c r="T314" i="11"/>
  <c r="U314" i="11"/>
  <c r="W314" i="11" s="1"/>
  <c r="T313" i="11"/>
  <c r="U313" i="11"/>
  <c r="W313" i="11" s="1"/>
  <c r="T317" i="11"/>
  <c r="U317" i="11"/>
  <c r="W317" i="11" s="1"/>
  <c r="W309" i="11"/>
  <c r="B322" i="11" s="1"/>
  <c r="T310" i="11"/>
  <c r="U310" i="11"/>
  <c r="W310" i="11" s="1"/>
  <c r="O455" i="11"/>
  <c r="F440" i="11"/>
  <c r="A472" i="11"/>
  <c r="B487" i="11" s="1"/>
  <c r="G440" i="11"/>
  <c r="T311" i="11"/>
  <c r="U311" i="11"/>
  <c r="W311" i="11" s="1"/>
  <c r="F580" i="11"/>
  <c r="G580" i="11"/>
  <c r="H580" i="11" s="1"/>
  <c r="T309" i="11"/>
  <c r="I302" i="11" l="1"/>
  <c r="F302" i="11"/>
  <c r="H302" i="11" s="1"/>
  <c r="O502" i="11"/>
  <c r="F487" i="11"/>
  <c r="H487" i="11" s="1"/>
  <c r="A519" i="11"/>
  <c r="B534" i="11" s="1"/>
  <c r="G487" i="11"/>
  <c r="I300" i="11"/>
  <c r="F300" i="11"/>
  <c r="H300" i="11" s="1"/>
  <c r="C306" i="11" s="1"/>
  <c r="H440" i="11"/>
  <c r="D326" i="11"/>
  <c r="A326" i="11" s="1"/>
  <c r="D332" i="11"/>
  <c r="A332" i="11" s="1"/>
  <c r="B347" i="11" s="1"/>
  <c r="I296" i="11"/>
  <c r="F296" i="11"/>
  <c r="H296" i="11" s="1"/>
  <c r="Q455" i="11"/>
  <c r="F301" i="11"/>
  <c r="H301" i="11" s="1"/>
  <c r="I301" i="11"/>
  <c r="I303" i="11"/>
  <c r="F303" i="11"/>
  <c r="H303" i="11" s="1"/>
  <c r="A338" i="11" l="1"/>
  <c r="B338" i="11"/>
  <c r="F338" i="11" s="1"/>
  <c r="B341" i="11"/>
  <c r="O362" i="11"/>
  <c r="Q362" i="11" s="1"/>
  <c r="F347" i="11"/>
  <c r="A379" i="11"/>
  <c r="B394" i="11" s="1"/>
  <c r="G347" i="11"/>
  <c r="F534" i="11"/>
  <c r="A566" i="11"/>
  <c r="B581" i="11" s="1"/>
  <c r="G534" i="11"/>
  <c r="O549" i="11"/>
  <c r="I304" i="11"/>
  <c r="F581" i="11" l="1"/>
  <c r="G581" i="11"/>
  <c r="H581" i="11" s="1"/>
  <c r="K361" i="11"/>
  <c r="M361" i="11" s="1"/>
  <c r="K364" i="11"/>
  <c r="M364" i="11" s="1"/>
  <c r="K358" i="11"/>
  <c r="M358" i="11" s="1"/>
  <c r="K360" i="11"/>
  <c r="M360" i="11" s="1"/>
  <c r="K359" i="11"/>
  <c r="M359" i="11" s="1"/>
  <c r="K357" i="11"/>
  <c r="M357" i="11" s="1"/>
  <c r="K363" i="11"/>
  <c r="K365" i="11"/>
  <c r="M365" i="11" s="1"/>
  <c r="K362" i="11"/>
  <c r="M362" i="11" s="1"/>
  <c r="E338" i="11"/>
  <c r="C338" i="11" s="1"/>
  <c r="D342" i="11" s="1"/>
  <c r="I342" i="11" s="1"/>
  <c r="K356" i="11"/>
  <c r="M356" i="11" s="1"/>
  <c r="R356" i="11" s="1"/>
  <c r="Q549" i="11"/>
  <c r="F341" i="11"/>
  <c r="B351" i="11"/>
  <c r="O356" i="11"/>
  <c r="G341" i="11"/>
  <c r="O409" i="11"/>
  <c r="F394" i="11"/>
  <c r="G394" i="11"/>
  <c r="A426" i="11"/>
  <c r="B441" i="11" s="1"/>
  <c r="H347" i="11"/>
  <c r="H534" i="11"/>
  <c r="D347" i="11" l="1"/>
  <c r="I347" i="11" s="1"/>
  <c r="H341" i="11"/>
  <c r="D341" i="11"/>
  <c r="I341" i="11" s="1"/>
  <c r="S356" i="11"/>
  <c r="V356" i="11" s="1"/>
  <c r="Q356" i="11"/>
  <c r="H394" i="11"/>
  <c r="D350" i="11"/>
  <c r="D344" i="11"/>
  <c r="I344" i="11" s="1"/>
  <c r="S362" i="11"/>
  <c r="V362" i="11" s="1"/>
  <c r="R362" i="11"/>
  <c r="R359" i="11"/>
  <c r="S359" i="11"/>
  <c r="V359" i="11" s="1"/>
  <c r="R361" i="11"/>
  <c r="S361" i="11"/>
  <c r="V361" i="11" s="1"/>
  <c r="S357" i="11"/>
  <c r="V357" i="11" s="1"/>
  <c r="R357" i="11"/>
  <c r="U356" i="11"/>
  <c r="D349" i="11"/>
  <c r="D343" i="11"/>
  <c r="S365" i="11"/>
  <c r="V365" i="11" s="1"/>
  <c r="R365" i="11"/>
  <c r="R360" i="11"/>
  <c r="S360" i="11"/>
  <c r="V360" i="11" s="1"/>
  <c r="S364" i="11"/>
  <c r="V364" i="11" s="1"/>
  <c r="R364" i="11"/>
  <c r="D346" i="11"/>
  <c r="I346" i="11" s="1"/>
  <c r="F441" i="11"/>
  <c r="H441" i="11" s="1"/>
  <c r="A473" i="11"/>
  <c r="B488" i="11" s="1"/>
  <c r="G441" i="11"/>
  <c r="O456" i="11"/>
  <c r="D345" i="11"/>
  <c r="I345" i="11" s="1"/>
  <c r="D348" i="11"/>
  <c r="R358" i="11"/>
  <c r="S358" i="11"/>
  <c r="V358" i="11" s="1"/>
  <c r="T356" i="11" l="1"/>
  <c r="W356" i="11"/>
  <c r="B369" i="11" s="1"/>
  <c r="T364" i="11"/>
  <c r="U364" i="11"/>
  <c r="W364" i="11" s="1"/>
  <c r="T359" i="11"/>
  <c r="U359" i="11"/>
  <c r="W359" i="11" s="1"/>
  <c r="D373" i="11"/>
  <c r="A373" i="11" s="1"/>
  <c r="D380" i="11"/>
  <c r="A380" i="11" s="1"/>
  <c r="B395" i="11" s="1"/>
  <c r="T362" i="11"/>
  <c r="U362" i="11"/>
  <c r="W362" i="11" s="1"/>
  <c r="O503" i="11"/>
  <c r="A520" i="11"/>
  <c r="B535" i="11" s="1"/>
  <c r="F488" i="11"/>
  <c r="G488" i="11"/>
  <c r="I350" i="11"/>
  <c r="F350" i="11"/>
  <c r="H350" i="11" s="1"/>
  <c r="Q456" i="11"/>
  <c r="I343" i="11"/>
  <c r="F343" i="11"/>
  <c r="H343" i="11" s="1"/>
  <c r="T361" i="11"/>
  <c r="U361" i="11"/>
  <c r="W361" i="11" s="1"/>
  <c r="I348" i="11"/>
  <c r="F348" i="11"/>
  <c r="H348" i="11" s="1"/>
  <c r="C353" i="11" s="1"/>
  <c r="T365" i="11"/>
  <c r="U365" i="11"/>
  <c r="W365" i="11" s="1"/>
  <c r="T358" i="11"/>
  <c r="U358" i="11"/>
  <c r="W358" i="11" s="1"/>
  <c r="T360" i="11"/>
  <c r="U360" i="11"/>
  <c r="W360" i="11" s="1"/>
  <c r="I349" i="11"/>
  <c r="F349" i="11"/>
  <c r="H349" i="11" s="1"/>
  <c r="T357" i="11"/>
  <c r="U357" i="11"/>
  <c r="W357" i="11" s="1"/>
  <c r="H488" i="11" l="1"/>
  <c r="O550" i="11"/>
  <c r="Q550" i="11" s="1"/>
  <c r="A567" i="11"/>
  <c r="B582" i="11" s="1"/>
  <c r="G535" i="11"/>
  <c r="F535" i="11"/>
  <c r="N403" i="11"/>
  <c r="A427" i="11"/>
  <c r="B442" i="11" s="1"/>
  <c r="O410" i="11"/>
  <c r="F395" i="11"/>
  <c r="G395" i="11"/>
  <c r="I351" i="11"/>
  <c r="B385" i="11"/>
  <c r="B388" i="11"/>
  <c r="A385" i="11"/>
  <c r="F582" i="11" l="1"/>
  <c r="G582" i="11"/>
  <c r="A420" i="11"/>
  <c r="F388" i="11"/>
  <c r="O403" i="11"/>
  <c r="B398" i="11"/>
  <c r="N404" i="11"/>
  <c r="Q403" i="11"/>
  <c r="F385" i="11"/>
  <c r="D390" i="11"/>
  <c r="K404" i="11"/>
  <c r="M404" i="11" s="1"/>
  <c r="S404" i="11" s="1"/>
  <c r="V404" i="11" s="1"/>
  <c r="K411" i="11"/>
  <c r="M411" i="11" s="1"/>
  <c r="S411" i="11" s="1"/>
  <c r="V411" i="11" s="1"/>
  <c r="E385" i="11"/>
  <c r="C385" i="11" s="1"/>
  <c r="D397" i="11" s="1"/>
  <c r="K409" i="11"/>
  <c r="M409" i="11" s="1"/>
  <c r="S409" i="11" s="1"/>
  <c r="V409" i="11" s="1"/>
  <c r="K410" i="11"/>
  <c r="M410" i="11" s="1"/>
  <c r="S410" i="11" s="1"/>
  <c r="V410" i="11" s="1"/>
  <c r="K407" i="11"/>
  <c r="M407" i="11" s="1"/>
  <c r="S407" i="11" s="1"/>
  <c r="V407" i="11" s="1"/>
  <c r="K412" i="11"/>
  <c r="M412" i="11" s="1"/>
  <c r="S412" i="11" s="1"/>
  <c r="V412" i="11" s="1"/>
  <c r="K405" i="11"/>
  <c r="M405" i="11" s="1"/>
  <c r="S405" i="11" s="1"/>
  <c r="V405" i="11" s="1"/>
  <c r="K406" i="11"/>
  <c r="M406" i="11" s="1"/>
  <c r="S406" i="11" s="1"/>
  <c r="V406" i="11" s="1"/>
  <c r="K408" i="11"/>
  <c r="M408" i="11" s="1"/>
  <c r="S408" i="11" s="1"/>
  <c r="V408" i="11" s="1"/>
  <c r="D393" i="11"/>
  <c r="I393" i="11" s="1"/>
  <c r="D396" i="11"/>
  <c r="D395" i="11"/>
  <c r="I395" i="11" s="1"/>
  <c r="K403" i="11"/>
  <c r="M403" i="11" s="1"/>
  <c r="S403" i="11" s="1"/>
  <c r="V403" i="11" s="1"/>
  <c r="F442" i="11"/>
  <c r="O457" i="11"/>
  <c r="A474" i="11"/>
  <c r="B489" i="11" s="1"/>
  <c r="G442" i="11"/>
  <c r="H395" i="11"/>
  <c r="H535" i="11"/>
  <c r="I390" i="11" l="1"/>
  <c r="F390" i="11"/>
  <c r="H390" i="11" s="1"/>
  <c r="C400" i="11" s="1"/>
  <c r="N405" i="11"/>
  <c r="Q404" i="11"/>
  <c r="R404" i="11"/>
  <c r="H442" i="11"/>
  <c r="I397" i="11"/>
  <c r="F397" i="11"/>
  <c r="H397" i="11" s="1"/>
  <c r="B435" i="11"/>
  <c r="F489" i="11"/>
  <c r="O504" i="11"/>
  <c r="A521" i="11"/>
  <c r="B536" i="11" s="1"/>
  <c r="G489" i="11"/>
  <c r="D389" i="11"/>
  <c r="I389" i="11" s="1"/>
  <c r="D388" i="11"/>
  <c r="D394" i="11"/>
  <c r="I394" i="11" s="1"/>
  <c r="R403" i="11"/>
  <c r="I396" i="11"/>
  <c r="F396" i="11"/>
  <c r="H396" i="11" s="1"/>
  <c r="Q457" i="11"/>
  <c r="D392" i="11"/>
  <c r="I392" i="11" s="1"/>
  <c r="D391" i="11"/>
  <c r="I391" i="11" s="1"/>
  <c r="H582" i="11"/>
  <c r="H489" i="11" l="1"/>
  <c r="N406" i="11"/>
  <c r="Q405" i="11"/>
  <c r="R405" i="11"/>
  <c r="T403" i="11"/>
  <c r="U403" i="11"/>
  <c r="W403" i="11" s="1"/>
  <c r="A568" i="11"/>
  <c r="B583" i="11" s="1"/>
  <c r="O551" i="11"/>
  <c r="F536" i="11"/>
  <c r="H536" i="11" s="1"/>
  <c r="G536" i="11"/>
  <c r="I388" i="11"/>
  <c r="I398" i="11" s="1"/>
  <c r="G388" i="11"/>
  <c r="H388" i="11" s="1"/>
  <c r="F435" i="11"/>
  <c r="O450" i="11"/>
  <c r="Q450" i="11" s="1"/>
  <c r="T404" i="11"/>
  <c r="U404" i="11"/>
  <c r="W404" i="11" s="1"/>
  <c r="Q551" i="11" l="1"/>
  <c r="T405" i="11"/>
  <c r="U405" i="11"/>
  <c r="W405" i="11" s="1"/>
  <c r="F583" i="11"/>
  <c r="G583" i="11"/>
  <c r="H583" i="11" s="1"/>
  <c r="N407" i="11"/>
  <c r="Q406" i="11"/>
  <c r="R406" i="11"/>
  <c r="Q407" i="11" l="1"/>
  <c r="N408" i="11"/>
  <c r="R407" i="11"/>
  <c r="U406" i="11"/>
  <c r="W406" i="11" s="1"/>
  <c r="B416" i="11" s="1"/>
  <c r="T406" i="11"/>
  <c r="D423" i="11" l="1"/>
  <c r="A423" i="11" s="1"/>
  <c r="B438" i="11" s="1"/>
  <c r="D422" i="11"/>
  <c r="A422" i="11" s="1"/>
  <c r="R408" i="11"/>
  <c r="Q408" i="11"/>
  <c r="N409" i="11"/>
  <c r="T407" i="11"/>
  <c r="U407" i="11"/>
  <c r="W407" i="11" s="1"/>
  <c r="T408" i="11" l="1"/>
  <c r="U408" i="11"/>
  <c r="W408" i="11" s="1"/>
  <c r="B437" i="11"/>
  <c r="B432" i="11"/>
  <c r="A432" i="11"/>
  <c r="N410" i="11"/>
  <c r="Q409" i="11"/>
  <c r="R409" i="11"/>
  <c r="F438" i="11"/>
  <c r="A470" i="11"/>
  <c r="B485" i="11" s="1"/>
  <c r="O453" i="11"/>
  <c r="G438" i="11"/>
  <c r="H438" i="11" s="1"/>
  <c r="T409" i="11" l="1"/>
  <c r="U409" i="11"/>
  <c r="W409" i="11" s="1"/>
  <c r="Q453" i="11"/>
  <c r="A469" i="11"/>
  <c r="B484" i="11" s="1"/>
  <c r="O452" i="11"/>
  <c r="Q452" i="11" s="1"/>
  <c r="F437" i="11"/>
  <c r="G437" i="11"/>
  <c r="B445" i="11"/>
  <c r="F485" i="11"/>
  <c r="G485" i="11"/>
  <c r="H485" i="11" s="1"/>
  <c r="A517" i="11"/>
  <c r="B532" i="11" s="1"/>
  <c r="O500" i="11"/>
  <c r="R410" i="11"/>
  <c r="N411" i="11"/>
  <c r="Q410" i="11"/>
  <c r="K458" i="11"/>
  <c r="K459" i="11"/>
  <c r="M459" i="11" s="1"/>
  <c r="K456" i="11"/>
  <c r="M456" i="11" s="1"/>
  <c r="K454" i="11"/>
  <c r="M454" i="11" s="1"/>
  <c r="K455" i="11"/>
  <c r="M455" i="11" s="1"/>
  <c r="K457" i="11"/>
  <c r="M457" i="11" s="1"/>
  <c r="K450" i="11"/>
  <c r="M450" i="11" s="1"/>
  <c r="K451" i="11"/>
  <c r="M451" i="11" s="1"/>
  <c r="F432" i="11"/>
  <c r="E432" i="11"/>
  <c r="K452" i="11"/>
  <c r="M452" i="11" s="1"/>
  <c r="K453" i="11"/>
  <c r="M453" i="11" s="1"/>
  <c r="R453" i="11" s="1"/>
  <c r="R454" i="11" l="1"/>
  <c r="S454" i="11"/>
  <c r="V454" i="11" s="1"/>
  <c r="S450" i="11"/>
  <c r="V450" i="11" s="1"/>
  <c r="R450" i="11"/>
  <c r="R456" i="11"/>
  <c r="S456" i="11"/>
  <c r="V456" i="11" s="1"/>
  <c r="N412" i="11"/>
  <c r="Q411" i="11"/>
  <c r="R411" i="11"/>
  <c r="H437" i="11"/>
  <c r="S453" i="11"/>
  <c r="V453" i="11" s="1"/>
  <c r="R451" i="11"/>
  <c r="S451" i="11"/>
  <c r="V451" i="11" s="1"/>
  <c r="S452" i="11"/>
  <c r="V452" i="11" s="1"/>
  <c r="R452" i="11"/>
  <c r="C432" i="11"/>
  <c r="R457" i="11"/>
  <c r="S457" i="11"/>
  <c r="V457" i="11" s="1"/>
  <c r="S459" i="11"/>
  <c r="V459" i="11" s="1"/>
  <c r="R459" i="11"/>
  <c r="T410" i="11"/>
  <c r="U410" i="11"/>
  <c r="W410" i="11" s="1"/>
  <c r="A564" i="11"/>
  <c r="B579" i="11" s="1"/>
  <c r="O547" i="11"/>
  <c r="G532" i="11"/>
  <c r="F532" i="11"/>
  <c r="H532" i="11" s="1"/>
  <c r="T453" i="11"/>
  <c r="U453" i="11"/>
  <c r="W453" i="11" s="1"/>
  <c r="R455" i="11"/>
  <c r="S455" i="11"/>
  <c r="V455" i="11" s="1"/>
  <c r="F484" i="11"/>
  <c r="A516" i="11"/>
  <c r="B531" i="11" s="1"/>
  <c r="O499" i="11"/>
  <c r="G484" i="11"/>
  <c r="Q547" i="11" l="1"/>
  <c r="T451" i="11"/>
  <c r="U451" i="11"/>
  <c r="W451" i="11" s="1"/>
  <c r="H484" i="11"/>
  <c r="F579" i="11"/>
  <c r="G579" i="11"/>
  <c r="H579" i="11" s="1"/>
  <c r="T452" i="11"/>
  <c r="U452" i="11"/>
  <c r="W452" i="11" s="1"/>
  <c r="Q412" i="11"/>
  <c r="R412" i="11"/>
  <c r="T459" i="11"/>
  <c r="U459" i="11"/>
  <c r="W459" i="11" s="1"/>
  <c r="D441" i="11"/>
  <c r="I441" i="11" s="1"/>
  <c r="D444" i="11"/>
  <c r="D435" i="11"/>
  <c r="D439" i="11"/>
  <c r="I439" i="11" s="1"/>
  <c r="D437" i="11"/>
  <c r="I437" i="11" s="1"/>
  <c r="D436" i="11"/>
  <c r="I436" i="11" s="1"/>
  <c r="D440" i="11"/>
  <c r="I440" i="11" s="1"/>
  <c r="D438" i="11"/>
  <c r="I438" i="11" s="1"/>
  <c r="D443" i="11"/>
  <c r="D442" i="11"/>
  <c r="I442" i="11" s="1"/>
  <c r="T450" i="11"/>
  <c r="U450" i="11"/>
  <c r="W450" i="11" s="1"/>
  <c r="B463" i="11" s="1"/>
  <c r="G531" i="11"/>
  <c r="O546" i="11"/>
  <c r="Q546" i="11" s="1"/>
  <c r="A563" i="11"/>
  <c r="B578" i="11" s="1"/>
  <c r="F531" i="11"/>
  <c r="H531" i="11" s="1"/>
  <c r="T455" i="11"/>
  <c r="U455" i="11"/>
  <c r="W455" i="11" s="1"/>
  <c r="T457" i="11"/>
  <c r="U457" i="11"/>
  <c r="W457" i="11" s="1"/>
  <c r="T411" i="11"/>
  <c r="U411" i="11"/>
  <c r="W411" i="11" s="1"/>
  <c r="T456" i="11"/>
  <c r="U456" i="11"/>
  <c r="W456" i="11" s="1"/>
  <c r="T454" i="11"/>
  <c r="U454" i="11"/>
  <c r="W454" i="11" s="1"/>
  <c r="D467" i="11" l="1"/>
  <c r="A467" i="11" s="1"/>
  <c r="D475" i="11"/>
  <c r="A475" i="11" s="1"/>
  <c r="B490" i="11" s="1"/>
  <c r="G578" i="11"/>
  <c r="F578" i="11"/>
  <c r="H578" i="11" s="1"/>
  <c r="I435" i="11"/>
  <c r="G435" i="11"/>
  <c r="H435" i="11" s="1"/>
  <c r="T412" i="11"/>
  <c r="U412" i="11"/>
  <c r="W412" i="11" s="1"/>
  <c r="I444" i="11"/>
  <c r="F444" i="11"/>
  <c r="H444" i="11" s="1"/>
  <c r="I443" i="11"/>
  <c r="F443" i="11"/>
  <c r="H443" i="11" s="1"/>
  <c r="C447" i="11" s="1"/>
  <c r="N497" i="11" l="1"/>
  <c r="O505" i="11"/>
  <c r="S505" i="11" s="1"/>
  <c r="V505" i="11" s="1"/>
  <c r="F490" i="11"/>
  <c r="I445" i="11"/>
  <c r="B482" i="11"/>
  <c r="A479" i="11"/>
  <c r="B479" i="11"/>
  <c r="K500" i="11" l="1"/>
  <c r="M500" i="11" s="1"/>
  <c r="S500" i="11" s="1"/>
  <c r="V500" i="11" s="1"/>
  <c r="K501" i="11"/>
  <c r="M501" i="11" s="1"/>
  <c r="S501" i="11" s="1"/>
  <c r="V501" i="11" s="1"/>
  <c r="K502" i="11"/>
  <c r="M502" i="11" s="1"/>
  <c r="S502" i="11" s="1"/>
  <c r="V502" i="11" s="1"/>
  <c r="K506" i="11"/>
  <c r="M506" i="11" s="1"/>
  <c r="S506" i="11" s="1"/>
  <c r="V506" i="11" s="1"/>
  <c r="F479" i="11"/>
  <c r="K497" i="11"/>
  <c r="M497" i="11" s="1"/>
  <c r="R497" i="11" s="1"/>
  <c r="K498" i="11"/>
  <c r="M498" i="11" s="1"/>
  <c r="S498" i="11" s="1"/>
  <c r="V498" i="11" s="1"/>
  <c r="K504" i="11"/>
  <c r="M504" i="11" s="1"/>
  <c r="S504" i="11" s="1"/>
  <c r="V504" i="11" s="1"/>
  <c r="K503" i="11"/>
  <c r="M503" i="11" s="1"/>
  <c r="S503" i="11" s="1"/>
  <c r="V503" i="11" s="1"/>
  <c r="E479" i="11"/>
  <c r="C479" i="11" s="1"/>
  <c r="D483" i="11" s="1"/>
  <c r="I483" i="11" s="1"/>
  <c r="K499" i="11"/>
  <c r="M499" i="11" s="1"/>
  <c r="S499" i="11" s="1"/>
  <c r="V499" i="11" s="1"/>
  <c r="K505" i="11"/>
  <c r="D489" i="11"/>
  <c r="I489" i="11" s="1"/>
  <c r="D484" i="11"/>
  <c r="I484" i="11" s="1"/>
  <c r="D490" i="11"/>
  <c r="D491" i="11"/>
  <c r="D482" i="11"/>
  <c r="I482" i="11" s="1"/>
  <c r="D488" i="11"/>
  <c r="I488" i="11" s="1"/>
  <c r="D486" i="11"/>
  <c r="I486" i="11" s="1"/>
  <c r="G482" i="11"/>
  <c r="O497" i="11"/>
  <c r="S497" i="11" s="1"/>
  <c r="V497" i="11" s="1"/>
  <c r="B492" i="11"/>
  <c r="N498" i="11"/>
  <c r="Q497" i="11"/>
  <c r="F482" i="11" l="1"/>
  <c r="D487" i="11"/>
  <c r="I487" i="11" s="1"/>
  <c r="D485" i="11"/>
  <c r="I485" i="11" s="1"/>
  <c r="N499" i="11"/>
  <c r="Q498" i="11"/>
  <c r="R498" i="11"/>
  <c r="H482" i="11"/>
  <c r="I491" i="11"/>
  <c r="F491" i="11"/>
  <c r="H491" i="11" s="1"/>
  <c r="I490" i="11"/>
  <c r="G490" i="11"/>
  <c r="H490" i="11" s="1"/>
  <c r="C494" i="11" s="1"/>
  <c r="I492" i="11"/>
  <c r="U497" i="11"/>
  <c r="W497" i="11" s="1"/>
  <c r="B510" i="11" s="1"/>
  <c r="T497" i="11"/>
  <c r="D514" i="11" l="1"/>
  <c r="A514" i="11" s="1"/>
  <c r="D522" i="11"/>
  <c r="A522" i="11" s="1"/>
  <c r="B537" i="11" s="1"/>
  <c r="T498" i="11"/>
  <c r="U498" i="11"/>
  <c r="W498" i="11" s="1"/>
  <c r="Q499" i="11"/>
  <c r="R499" i="11"/>
  <c r="N500" i="11"/>
  <c r="Q500" i="11" l="1"/>
  <c r="R500" i="11"/>
  <c r="N501" i="11"/>
  <c r="T499" i="11"/>
  <c r="U499" i="11"/>
  <c r="W499" i="11" s="1"/>
  <c r="F537" i="11"/>
  <c r="O552" i="11"/>
  <c r="Q552" i="11" s="1"/>
  <c r="A569" i="11"/>
  <c r="B584" i="11" s="1"/>
  <c r="G537" i="11"/>
  <c r="B529" i="11"/>
  <c r="A526" i="11"/>
  <c r="B526" i="11"/>
  <c r="R501" i="11" l="1"/>
  <c r="Q501" i="11"/>
  <c r="N502" i="11"/>
  <c r="K548" i="11"/>
  <c r="M548" i="11" s="1"/>
  <c r="K549" i="11"/>
  <c r="M549" i="11" s="1"/>
  <c r="K551" i="11"/>
  <c r="M551" i="11" s="1"/>
  <c r="K547" i="11"/>
  <c r="M547" i="11" s="1"/>
  <c r="K544" i="11"/>
  <c r="M544" i="11" s="1"/>
  <c r="R544" i="11" s="1"/>
  <c r="K545" i="11"/>
  <c r="M545" i="11" s="1"/>
  <c r="K546" i="11"/>
  <c r="M546" i="11" s="1"/>
  <c r="K552" i="11"/>
  <c r="M552" i="11" s="1"/>
  <c r="K553" i="11"/>
  <c r="E526" i="11"/>
  <c r="K550" i="11"/>
  <c r="M550" i="11" s="1"/>
  <c r="F526" i="11"/>
  <c r="O544" i="11"/>
  <c r="F529" i="11"/>
  <c r="G529" i="11"/>
  <c r="B539" i="11"/>
  <c r="H537" i="11"/>
  <c r="U500" i="11"/>
  <c r="W500" i="11" s="1"/>
  <c r="T500" i="11"/>
  <c r="F584" i="11"/>
  <c r="G584" i="11"/>
  <c r="H584" i="11" s="1"/>
  <c r="U544" i="11" l="1"/>
  <c r="H529" i="11"/>
  <c r="S552" i="11"/>
  <c r="V552" i="11" s="1"/>
  <c r="R552" i="11"/>
  <c r="R547" i="11"/>
  <c r="S547" i="11"/>
  <c r="V547" i="11" s="1"/>
  <c r="Q502" i="11"/>
  <c r="R502" i="11"/>
  <c r="N503" i="11"/>
  <c r="R548" i="11"/>
  <c r="S548" i="11"/>
  <c r="V548" i="11" s="1"/>
  <c r="S544" i="11"/>
  <c r="V544" i="11" s="1"/>
  <c r="Q544" i="11"/>
  <c r="S550" i="11"/>
  <c r="V550" i="11" s="1"/>
  <c r="R550" i="11"/>
  <c r="S546" i="11"/>
  <c r="V546" i="11" s="1"/>
  <c r="R546" i="11"/>
  <c r="R551" i="11"/>
  <c r="S551" i="11"/>
  <c r="V551" i="11" s="1"/>
  <c r="C526" i="11"/>
  <c r="R545" i="11"/>
  <c r="S545" i="11"/>
  <c r="V545" i="11" s="1"/>
  <c r="R549" i="11"/>
  <c r="S549" i="11"/>
  <c r="V549" i="11" s="1"/>
  <c r="T501" i="11"/>
  <c r="U501" i="11"/>
  <c r="W501" i="11" s="1"/>
  <c r="T545" i="11" l="1"/>
  <c r="U545" i="11"/>
  <c r="W545" i="11" s="1"/>
  <c r="T548" i="11"/>
  <c r="U548" i="11"/>
  <c r="W548" i="11" s="1"/>
  <c r="T551" i="11"/>
  <c r="U551" i="11"/>
  <c r="W551" i="11" s="1"/>
  <c r="T546" i="11"/>
  <c r="U546" i="11"/>
  <c r="W546" i="11" s="1"/>
  <c r="D530" i="11"/>
  <c r="I530" i="11" s="1"/>
  <c r="D529" i="11"/>
  <c r="I529" i="11" s="1"/>
  <c r="D537" i="11"/>
  <c r="I537" i="11" s="1"/>
  <c r="D535" i="11"/>
  <c r="I535" i="11" s="1"/>
  <c r="D533" i="11"/>
  <c r="I533" i="11" s="1"/>
  <c r="D538" i="11"/>
  <c r="D534" i="11"/>
  <c r="I534" i="11" s="1"/>
  <c r="D531" i="11"/>
  <c r="I531" i="11" s="1"/>
  <c r="D532" i="11"/>
  <c r="I532" i="11" s="1"/>
  <c r="D536" i="11"/>
  <c r="I536" i="11" s="1"/>
  <c r="R503" i="11"/>
  <c r="Q503" i="11"/>
  <c r="N504" i="11"/>
  <c r="T547" i="11"/>
  <c r="U547" i="11"/>
  <c r="W547" i="11" s="1"/>
  <c r="W544" i="11"/>
  <c r="B557" i="11" s="1"/>
  <c r="T549" i="11"/>
  <c r="U549" i="11"/>
  <c r="W549" i="11" s="1"/>
  <c r="T550" i="11"/>
  <c r="U550" i="11"/>
  <c r="W550" i="11" s="1"/>
  <c r="T502" i="11"/>
  <c r="U502" i="11"/>
  <c r="W502" i="11" s="1"/>
  <c r="T552" i="11"/>
  <c r="U552" i="11"/>
  <c r="W552" i="11" s="1"/>
  <c r="T544" i="11"/>
  <c r="T503" i="11" l="1"/>
  <c r="U503" i="11"/>
  <c r="W503" i="11" s="1"/>
  <c r="D561" i="11"/>
  <c r="A561" i="11" s="1"/>
  <c r="D570" i="11"/>
  <c r="A570" i="11" s="1"/>
  <c r="B585" i="11" s="1"/>
  <c r="I538" i="11"/>
  <c r="I539" i="11" s="1"/>
  <c r="F538" i="11"/>
  <c r="H538" i="11" s="1"/>
  <c r="C541" i="11" s="1"/>
  <c r="N505" i="11"/>
  <c r="Q504" i="11"/>
  <c r="R504" i="11"/>
  <c r="F585" i="11" l="1"/>
  <c r="G585" i="11"/>
  <c r="H585" i="11" s="1"/>
  <c r="R505" i="11"/>
  <c r="Q505" i="11"/>
  <c r="N506" i="11"/>
  <c r="A573" i="11"/>
  <c r="B576" i="11"/>
  <c r="B573" i="11"/>
  <c r="B589" i="11" s="1"/>
  <c r="T504" i="11"/>
  <c r="U504" i="11"/>
  <c r="W504" i="11" s="1"/>
  <c r="K577" i="11" l="1"/>
  <c r="L577" i="11" s="1"/>
  <c r="K581" i="11"/>
  <c r="L581" i="11" s="1"/>
  <c r="K585" i="11"/>
  <c r="L585" i="11" s="1"/>
  <c r="K578" i="11"/>
  <c r="L578" i="11" s="1"/>
  <c r="K582" i="11"/>
  <c r="L582" i="11" s="1"/>
  <c r="K576" i="11"/>
  <c r="L576" i="11" s="1"/>
  <c r="K579" i="11"/>
  <c r="L579" i="11" s="1"/>
  <c r="K583" i="11"/>
  <c r="L583" i="11" s="1"/>
  <c r="K580" i="11"/>
  <c r="L580" i="11" s="1"/>
  <c r="K584" i="11"/>
  <c r="L584" i="11" s="1"/>
  <c r="A589" i="11"/>
  <c r="G576" i="11"/>
  <c r="B586" i="11"/>
  <c r="F576" i="11"/>
  <c r="T505" i="11"/>
  <c r="U505" i="11"/>
  <c r="W505" i="11" s="1"/>
  <c r="D576" i="11"/>
  <c r="M576" i="11" s="1"/>
  <c r="F573" i="11"/>
  <c r="E573" i="11"/>
  <c r="C573" i="11" s="1"/>
  <c r="D583" i="11" s="1"/>
  <c r="M583" i="11" s="1"/>
  <c r="D578" i="11"/>
  <c r="M578" i="11" s="1"/>
  <c r="D579" i="11"/>
  <c r="M579" i="11" s="1"/>
  <c r="R506" i="11"/>
  <c r="Q506" i="11"/>
  <c r="D581" i="11" l="1"/>
  <c r="M581" i="11" s="1"/>
  <c r="D577" i="11"/>
  <c r="M577" i="11" s="1"/>
  <c r="D584" i="11"/>
  <c r="M584" i="11" s="1"/>
  <c r="H576" i="11"/>
  <c r="J584" i="11"/>
  <c r="I578" i="11"/>
  <c r="J578" i="11"/>
  <c r="D585" i="11"/>
  <c r="M585" i="11" s="1"/>
  <c r="D580" i="11"/>
  <c r="M580" i="11" s="1"/>
  <c r="C589" i="11" s="1"/>
  <c r="I579" i="11"/>
  <c r="J579" i="11"/>
  <c r="I577" i="11"/>
  <c r="J577" i="11"/>
  <c r="I581" i="11"/>
  <c r="J581" i="11"/>
  <c r="I576" i="11"/>
  <c r="J576" i="11"/>
  <c r="I583" i="11"/>
  <c r="J583" i="11"/>
  <c r="T506" i="11"/>
  <c r="U506" i="11"/>
  <c r="W506" i="11" s="1"/>
  <c r="D582" i="11"/>
  <c r="M582" i="11" s="1"/>
  <c r="I584" i="11" l="1"/>
  <c r="I580" i="11"/>
  <c r="J580" i="11"/>
  <c r="I582" i="11"/>
  <c r="I586" i="11" s="1"/>
  <c r="J582" i="11"/>
  <c r="I585" i="11"/>
  <c r="J585" i="11"/>
</calcChain>
</file>

<file path=xl/sharedStrings.xml><?xml version="1.0" encoding="utf-8"?>
<sst xmlns="http://schemas.openxmlformats.org/spreadsheetml/2006/main" count="736" uniqueCount="71">
  <si>
    <t>#0</t>
  </si>
  <si>
    <t>x0</t>
  </si>
  <si>
    <t>x1</t>
  </si>
  <si>
    <t>Normal</t>
  </si>
  <si>
    <t>#1</t>
  </si>
  <si>
    <t>#20</t>
  </si>
  <si>
    <t>Index</t>
  </si>
  <si>
    <t>Bias</t>
  </si>
  <si>
    <t>KKT</t>
  </si>
  <si>
    <t>KKT-1</t>
  </si>
  <si>
    <t>KKT-2</t>
  </si>
  <si>
    <t>Dx</t>
  </si>
  <si>
    <t>Dy</t>
  </si>
  <si>
    <t>wDx</t>
  </si>
  <si>
    <t>y</t>
  </si>
  <si>
    <t>&lt;w, x&gt; - b</t>
  </si>
  <si>
    <t>C</t>
  </si>
  <si>
    <t>α</t>
  </si>
  <si>
    <t>Δα</t>
  </si>
  <si>
    <t>Parity</t>
  </si>
  <si>
    <t>Pivot</t>
  </si>
  <si>
    <t>KKT-3</t>
  </si>
  <si>
    <t>xPivot</t>
  </si>
  <si>
    <t>yPivot</t>
  </si>
  <si>
    <t>Target</t>
  </si>
  <si>
    <t>xTarget</t>
  </si>
  <si>
    <t>yTarget</t>
  </si>
  <si>
    <t>||Dx||^2</t>
  </si>
  <si>
    <t>Pivot α</t>
  </si>
  <si>
    <t>Target α</t>
  </si>
  <si>
    <t>Pivot α*</t>
  </si>
  <si>
    <t>Target α*</t>
  </si>
  <si>
    <t>&lt;w, p&gt; - y</t>
  </si>
  <si>
    <t>&lt;w, q&gt; - y</t>
  </si>
  <si>
    <t>Step</t>
  </si>
  <si>
    <t>Trunc α*p</t>
  </si>
  <si>
    <t>#10</t>
  </si>
  <si>
    <t>Const</t>
  </si>
  <si>
    <t>Mask</t>
  </si>
  <si>
    <t>Mean 0</t>
  </si>
  <si>
    <t>Mean 1</t>
  </si>
  <si>
    <t>Noise</t>
  </si>
  <si>
    <t>Rand</t>
  </si>
  <si>
    <t>Type</t>
  </si>
  <si>
    <t>Error</t>
  </si>
  <si>
    <t>Actual Δα</t>
  </si>
  <si>
    <t>Hinge-Loss</t>
  </si>
  <si>
    <t>Pivot #</t>
  </si>
  <si>
    <t>Zero=</t>
  </si>
  <si>
    <t>Trunc pΔα</t>
  </si>
  <si>
    <t>Trunc tΔα</t>
  </si>
  <si>
    <t>Pivot C</t>
  </si>
  <si>
    <t>Target #</t>
  </si>
  <si>
    <t>Ans</t>
  </si>
  <si>
    <t>&lt;w,x&gt;</t>
  </si>
  <si>
    <t>&lt;w,x&gt;-y</t>
  </si>
  <si>
    <t>Delta</t>
  </si>
  <si>
    <t>Lagrange</t>
  </si>
  <si>
    <t>Trunc α*t</t>
  </si>
  <si>
    <t>min delta</t>
  </si>
  <si>
    <t>&lt;w, x&gt;-b</t>
  </si>
  <si>
    <t>y(&lt;.,.&gt; - b)</t>
  </si>
  <si>
    <t>Pivot Δα</t>
  </si>
  <si>
    <t>Target Δα</t>
  </si>
  <si>
    <t>pBias</t>
  </si>
  <si>
    <t>qBias</t>
  </si>
  <si>
    <t>x=</t>
  </si>
  <si>
    <t>Steps</t>
  </si>
  <si>
    <t>Pivots</t>
  </si>
  <si>
    <t>#6</t>
  </si>
  <si>
    <t>Lagrangians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</si>
</sst>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1" xfId="1"/>
    <xf numFmtId="0" fontId="4" fillId="0" borderId="2" xfId="2" applyFont="1"/>
  </cellXfs>
  <cellStyles count="3">
    <cellStyle name="一般" xfId="0" builtinId="0"/>
    <cellStyle name="合計" xfId="2" builtinId="25"/>
    <cellStyle name="標題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('test training rand data'!$A$18:$A$20,'test training rand data'!$A$22,'test training rand data'!$A$26)</c:f>
              <c:numCache>
                <c:formatCode>General</c:formatCode>
                <c:ptCount val="5"/>
                <c:pt idx="0">
                  <c:v>2.5498358112944688</c:v>
                </c:pt>
                <c:pt idx="1">
                  <c:v>3.0668219762439763</c:v>
                </c:pt>
                <c:pt idx="2">
                  <c:v>2.7582484583772682</c:v>
                </c:pt>
                <c:pt idx="3">
                  <c:v>3.1276001669018085</c:v>
                </c:pt>
                <c:pt idx="4">
                  <c:v>2.5392793503469195</c:v>
                </c:pt>
              </c:numCache>
            </c:numRef>
          </c:xVal>
          <c:yVal>
            <c:numRef>
              <c:f>('test training rand data'!$B$18:$B$20,'test training rand data'!$B$22,'test training rand data'!$B$26)</c:f>
              <c:numCache>
                <c:formatCode>General</c:formatCode>
                <c:ptCount val="5"/>
                <c:pt idx="0">
                  <c:v>3.3377986252420428</c:v>
                </c:pt>
                <c:pt idx="1">
                  <c:v>3.0337814287784579</c:v>
                </c:pt>
                <c:pt idx="2">
                  <c:v>3.4783992678831801</c:v>
                </c:pt>
                <c:pt idx="3">
                  <c:v>3.3364797610564461</c:v>
                </c:pt>
                <c:pt idx="4">
                  <c:v>2.7866742656136632</c:v>
                </c:pt>
              </c:numCache>
            </c:numRef>
          </c:yVal>
          <c:smooth val="0"/>
        </c:ser>
        <c:ser>
          <c:idx val="1"/>
          <c:order val="1"/>
          <c:tx>
            <c:v>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('test training rand data'!$A$21,'test training rand data'!$A$23:$A$25,'test training rand data'!$A$27)</c:f>
              <c:numCache>
                <c:formatCode>General</c:formatCode>
                <c:ptCount val="5"/>
                <c:pt idx="0">
                  <c:v>3.3704505261530988</c:v>
                </c:pt>
                <c:pt idx="1">
                  <c:v>3.4814119572338234</c:v>
                </c:pt>
                <c:pt idx="2">
                  <c:v>3.2241541053518081</c:v>
                </c:pt>
                <c:pt idx="3">
                  <c:v>2.9371931331038019</c:v>
                </c:pt>
                <c:pt idx="4">
                  <c:v>3.4211658483089531</c:v>
                </c:pt>
              </c:numCache>
            </c:numRef>
          </c:xVal>
          <c:yVal>
            <c:numRef>
              <c:f>('test training rand data'!$B$21,'test training rand data'!$B$23:$B$25,'test training rand data'!$B$27)</c:f>
              <c:numCache>
                <c:formatCode>General</c:formatCode>
                <c:ptCount val="5"/>
                <c:pt idx="0">
                  <c:v>2.6740091090112208</c:v>
                </c:pt>
                <c:pt idx="1">
                  <c:v>2.4428336985578198</c:v>
                </c:pt>
                <c:pt idx="2">
                  <c:v>2.5407450440248747</c:v>
                </c:pt>
                <c:pt idx="3">
                  <c:v>3.0105940804421603</c:v>
                </c:pt>
                <c:pt idx="4">
                  <c:v>2.7726544315495145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2096"/>
        <c:axId val="160422488"/>
      </c:scatterChart>
      <c:valAx>
        <c:axId val="16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2488"/>
        <c:crosses val="autoZero"/>
        <c:crossBetween val="midCat"/>
      </c:valAx>
      <c:valAx>
        <c:axId val="1604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9</xdr:row>
      <xdr:rowOff>15240</xdr:rowOff>
    </xdr:from>
    <xdr:to>
      <xdr:col>16</xdr:col>
      <xdr:colOff>91440</xdr:colOff>
      <xdr:row>11</xdr:row>
      <xdr:rowOff>152400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1676400"/>
          <a:ext cx="38938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541020</xdr:colOff>
      <xdr:row>10</xdr:row>
      <xdr:rowOff>106680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584960"/>
          <a:ext cx="389382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7620</xdr:rowOff>
    </xdr:from>
    <xdr:to>
      <xdr:col>10</xdr:col>
      <xdr:colOff>571500</xdr:colOff>
      <xdr:row>10</xdr:row>
      <xdr:rowOff>114300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3280" y="1470660"/>
          <a:ext cx="38938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30480</xdr:colOff>
      <xdr:row>11</xdr:row>
      <xdr:rowOff>106680</xdr:rowOff>
    </xdr:from>
    <xdr:to>
      <xdr:col>6</xdr:col>
      <xdr:colOff>289560</xdr:colOff>
      <xdr:row>13</xdr:row>
      <xdr:rowOff>76200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3280" y="2118360"/>
          <a:ext cx="92964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419100</xdr:colOff>
      <xdr:row>16</xdr:row>
      <xdr:rowOff>129540</xdr:rowOff>
    </xdr:from>
    <xdr:to>
      <xdr:col>13</xdr:col>
      <xdr:colOff>198120</xdr:colOff>
      <xdr:row>19</xdr:row>
      <xdr:rowOff>152400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3078480"/>
          <a:ext cx="3131820" cy="586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10</xdr:col>
      <xdr:colOff>548640</xdr:colOff>
      <xdr:row>31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13" workbookViewId="0">
      <selection activeCell="A32" sqref="A32:C49"/>
    </sheetView>
  </sheetViews>
  <sheetFormatPr defaultRowHeight="14.4" x14ac:dyDescent="0.3"/>
  <cols>
    <col min="1" max="16384" width="8.796875" style="1"/>
  </cols>
  <sheetData>
    <row r="1" spans="1:16" x14ac:dyDescent="0.3">
      <c r="A1" s="1" t="s">
        <v>14</v>
      </c>
      <c r="B1" s="1" t="s">
        <v>1</v>
      </c>
      <c r="C1" s="1" t="s">
        <v>2</v>
      </c>
    </row>
    <row r="2" spans="1:16" x14ac:dyDescent="0.3">
      <c r="A2" s="1" t="s">
        <v>0</v>
      </c>
    </row>
    <row r="3" spans="1:16" ht="15.6" x14ac:dyDescent="0.3">
      <c r="A3" s="1">
        <f>COUNTA(A4:A7)</f>
        <v>4</v>
      </c>
      <c r="B3" s="1">
        <f>COUNTA(A4:C4)</f>
        <v>3</v>
      </c>
      <c r="P3"/>
    </row>
    <row r="4" spans="1:16" x14ac:dyDescent="0.3">
      <c r="A4" s="1">
        <f>IF(AND(B4&gt;0,C4&gt;0), 1, -1)</f>
        <v>1</v>
      </c>
      <c r="B4" s="1">
        <v>1</v>
      </c>
      <c r="C4" s="1">
        <v>1</v>
      </c>
    </row>
    <row r="5" spans="1:16" x14ac:dyDescent="0.3">
      <c r="A5" s="1">
        <f>IF(AND(B5&gt;0,C5&gt;0), 1, -1)</f>
        <v>-1</v>
      </c>
      <c r="B5" s="1">
        <v>-1</v>
      </c>
      <c r="C5" s="1">
        <v>-1</v>
      </c>
    </row>
    <row r="6" spans="1:16" x14ac:dyDescent="0.3">
      <c r="A6" s="1">
        <f>IF(AND(B6&gt;0,C6&gt;0), 1, -1)</f>
        <v>-1</v>
      </c>
      <c r="B6" s="1">
        <v>-1</v>
      </c>
      <c r="C6" s="1">
        <v>1</v>
      </c>
    </row>
    <row r="7" spans="1:16" x14ac:dyDescent="0.3">
      <c r="A7" s="1">
        <f>IF(AND(B7&gt;0,C7&gt;0), 1, -1)</f>
        <v>-1</v>
      </c>
      <c r="B7" s="1">
        <v>1</v>
      </c>
      <c r="C7" s="1">
        <v>-1</v>
      </c>
    </row>
    <row r="9" spans="1:16" x14ac:dyDescent="0.3">
      <c r="A9" s="1" t="s">
        <v>7</v>
      </c>
      <c r="B9" s="1" t="s">
        <v>1</v>
      </c>
      <c r="C9" s="1" t="s">
        <v>2</v>
      </c>
    </row>
    <row r="10" spans="1:16" x14ac:dyDescent="0.3">
      <c r="A10" s="1" t="s">
        <v>4</v>
      </c>
    </row>
    <row r="11" spans="1:16" x14ac:dyDescent="0.3">
      <c r="A11" s="1">
        <v>1</v>
      </c>
      <c r="B11" s="1">
        <f>B3</f>
        <v>3</v>
      </c>
    </row>
    <row r="12" spans="1:16" x14ac:dyDescent="0.3">
      <c r="A12" s="1">
        <v>0.4</v>
      </c>
      <c r="B12" s="1">
        <v>0.5</v>
      </c>
      <c r="C12" s="1">
        <v>0.3</v>
      </c>
    </row>
    <row r="14" spans="1:16" x14ac:dyDescent="0.3">
      <c r="A14" s="1" t="s">
        <v>6</v>
      </c>
      <c r="B14" s="1" t="s">
        <v>20</v>
      </c>
      <c r="C14" s="1" t="s">
        <v>24</v>
      </c>
      <c r="D14" s="1" t="s">
        <v>22</v>
      </c>
      <c r="F14" s="1" t="s">
        <v>23</v>
      </c>
      <c r="G14" s="1" t="s">
        <v>25</v>
      </c>
      <c r="I14" s="1" t="s">
        <v>26</v>
      </c>
      <c r="J14" s="1" t="s">
        <v>11</v>
      </c>
      <c r="L14" s="1" t="s">
        <v>12</v>
      </c>
      <c r="M14" s="1" t="s">
        <v>13</v>
      </c>
      <c r="N14" s="1" t="s">
        <v>27</v>
      </c>
      <c r="O14" s="1" t="s">
        <v>56</v>
      </c>
    </row>
    <row r="15" spans="1:16" x14ac:dyDescent="0.3">
      <c r="A15" s="1">
        <v>0</v>
      </c>
      <c r="B15" s="1">
        <f>_xlfn.FLOOR.MATH(A15/A$3)</f>
        <v>0</v>
      </c>
      <c r="C15" s="1">
        <f>MOD(A15,A$3)</f>
        <v>0</v>
      </c>
      <c r="D15" s="1">
        <f>INDEX(B$4:B$7,B15+1)</f>
        <v>1</v>
      </c>
      <c r="E15" s="1">
        <f>INDEX(C$4:C$7,B15+1)</f>
        <v>1</v>
      </c>
      <c r="F15" s="1">
        <f>INDEX(A$4:A$7,B15+1)</f>
        <v>1</v>
      </c>
      <c r="G15" s="1">
        <f>INDEX(B$4:B$7,C15+1)</f>
        <v>1</v>
      </c>
      <c r="H15" s="1">
        <f>INDEX(C$4:C$7,C15+1)</f>
        <v>1</v>
      </c>
      <c r="I15" s="1">
        <f>INDEX(A$4:A$7,C15+1)</f>
        <v>1</v>
      </c>
      <c r="J15" s="1">
        <f>G15-D15</f>
        <v>0</v>
      </c>
      <c r="K15" s="1">
        <f>H15-E15</f>
        <v>0</v>
      </c>
      <c r="L15" s="1">
        <f>I15-F15</f>
        <v>0</v>
      </c>
      <c r="M15" s="1">
        <f>SUMPRODUCT(B$12:C$12,J15:K15)</f>
        <v>0</v>
      </c>
      <c r="N15" s="1">
        <f>SUMPRODUCT(J15:K15,J15:K15)</f>
        <v>0</v>
      </c>
      <c r="O15" s="1">
        <f>IF(B15=C15, 0, 2*I15*(L15-M15)/N15)</f>
        <v>0</v>
      </c>
    </row>
    <row r="16" spans="1:16" x14ac:dyDescent="0.3">
      <c r="A16" s="1">
        <v>1</v>
      </c>
      <c r="B16" s="1">
        <f t="shared" ref="B16:B30" si="0">_xlfn.FLOOR.MATH(A16/A$3)</f>
        <v>0</v>
      </c>
      <c r="C16" s="1">
        <f t="shared" ref="C16:C30" si="1">MOD(A16,A$3)</f>
        <v>1</v>
      </c>
      <c r="D16" s="1">
        <f t="shared" ref="D16:D30" si="2">INDEX(B$4:B$7,B16+1)</f>
        <v>1</v>
      </c>
      <c r="E16" s="1">
        <f t="shared" ref="E16:E30" si="3">INDEX(C$4:C$7,B16+1)</f>
        <v>1</v>
      </c>
      <c r="F16" s="1">
        <f t="shared" ref="F16:F30" si="4">INDEX(A$4:A$7,B16+1)</f>
        <v>1</v>
      </c>
      <c r="G16" s="1">
        <f t="shared" ref="G16:G30" si="5">INDEX(B$4:B$7,C16+1)</f>
        <v>-1</v>
      </c>
      <c r="H16" s="1">
        <f t="shared" ref="H16:H30" si="6">INDEX(C$4:C$7,C16+1)</f>
        <v>-1</v>
      </c>
      <c r="I16" s="1">
        <f t="shared" ref="I16:I30" si="7">INDEX(A$4:A$7,C16+1)</f>
        <v>-1</v>
      </c>
      <c r="J16" s="1">
        <f t="shared" ref="J16:J30" si="8">G16-D16</f>
        <v>-2</v>
      </c>
      <c r="K16" s="1">
        <f t="shared" ref="K16:K30" si="9">H16-E16</f>
        <v>-2</v>
      </c>
      <c r="L16" s="1">
        <f t="shared" ref="L16:L30" si="10">I16-F16</f>
        <v>-2</v>
      </c>
      <c r="M16" s="1">
        <f t="shared" ref="M16:M30" si="11">SUMPRODUCT(B$12:C$12,J16:K16)</f>
        <v>-1.6</v>
      </c>
      <c r="N16" s="1">
        <f t="shared" ref="N16:N30" si="12">SUMPRODUCT(J16:K16,J16:K16)</f>
        <v>8</v>
      </c>
      <c r="O16" s="1">
        <f t="shared" ref="O16:O30" si="13">IF(B16=C16, 0, 2*I16*(L16-M16)/N16)</f>
        <v>9.9999999999999978E-2</v>
      </c>
    </row>
    <row r="17" spans="1:15" x14ac:dyDescent="0.3">
      <c r="A17" s="1">
        <v>2</v>
      </c>
      <c r="B17" s="1">
        <f t="shared" si="0"/>
        <v>0</v>
      </c>
      <c r="C17" s="1">
        <f t="shared" si="1"/>
        <v>2</v>
      </c>
      <c r="D17" s="1">
        <f t="shared" si="2"/>
        <v>1</v>
      </c>
      <c r="E17" s="1">
        <f t="shared" si="3"/>
        <v>1</v>
      </c>
      <c r="F17" s="1">
        <f t="shared" si="4"/>
        <v>1</v>
      </c>
      <c r="G17" s="1">
        <f t="shared" si="5"/>
        <v>-1</v>
      </c>
      <c r="H17" s="1">
        <f t="shared" si="6"/>
        <v>1</v>
      </c>
      <c r="I17" s="1">
        <f t="shared" si="7"/>
        <v>-1</v>
      </c>
      <c r="J17" s="1">
        <f t="shared" si="8"/>
        <v>-2</v>
      </c>
      <c r="K17" s="1">
        <f t="shared" si="9"/>
        <v>0</v>
      </c>
      <c r="L17" s="1">
        <f t="shared" si="10"/>
        <v>-2</v>
      </c>
      <c r="M17" s="1">
        <f t="shared" si="11"/>
        <v>-1</v>
      </c>
      <c r="N17" s="1">
        <f t="shared" si="12"/>
        <v>4</v>
      </c>
      <c r="O17" s="1">
        <f t="shared" si="13"/>
        <v>0.5</v>
      </c>
    </row>
    <row r="18" spans="1:15" x14ac:dyDescent="0.3">
      <c r="A18" s="1">
        <v>3</v>
      </c>
      <c r="B18" s="1">
        <f t="shared" si="0"/>
        <v>0</v>
      </c>
      <c r="C18" s="1">
        <f t="shared" si="1"/>
        <v>3</v>
      </c>
      <c r="D18" s="1">
        <f t="shared" si="2"/>
        <v>1</v>
      </c>
      <c r="E18" s="1">
        <f t="shared" si="3"/>
        <v>1</v>
      </c>
      <c r="F18" s="1">
        <f t="shared" si="4"/>
        <v>1</v>
      </c>
      <c r="G18" s="1">
        <f t="shared" si="5"/>
        <v>1</v>
      </c>
      <c r="H18" s="1">
        <f t="shared" si="6"/>
        <v>-1</v>
      </c>
      <c r="I18" s="1">
        <f t="shared" si="7"/>
        <v>-1</v>
      </c>
      <c r="J18" s="1">
        <f t="shared" si="8"/>
        <v>0</v>
      </c>
      <c r="K18" s="1">
        <f t="shared" si="9"/>
        <v>-2</v>
      </c>
      <c r="L18" s="1">
        <f t="shared" si="10"/>
        <v>-2</v>
      </c>
      <c r="M18" s="1">
        <f t="shared" si="11"/>
        <v>-0.6</v>
      </c>
      <c r="N18" s="1">
        <f t="shared" si="12"/>
        <v>4</v>
      </c>
      <c r="O18" s="1">
        <f t="shared" si="13"/>
        <v>0.7</v>
      </c>
    </row>
    <row r="19" spans="1:15" x14ac:dyDescent="0.3">
      <c r="A19" s="1">
        <v>4</v>
      </c>
      <c r="B19" s="1">
        <f t="shared" si="0"/>
        <v>1</v>
      </c>
      <c r="C19" s="1">
        <f t="shared" si="1"/>
        <v>0</v>
      </c>
      <c r="D19" s="1">
        <f t="shared" si="2"/>
        <v>-1</v>
      </c>
      <c r="E19" s="1">
        <f t="shared" si="3"/>
        <v>-1</v>
      </c>
      <c r="F19" s="1">
        <f t="shared" si="4"/>
        <v>-1</v>
      </c>
      <c r="G19" s="1">
        <f t="shared" si="5"/>
        <v>1</v>
      </c>
      <c r="H19" s="1">
        <f t="shared" si="6"/>
        <v>1</v>
      </c>
      <c r="I19" s="1">
        <f t="shared" si="7"/>
        <v>1</v>
      </c>
      <c r="J19" s="1">
        <f t="shared" si="8"/>
        <v>2</v>
      </c>
      <c r="K19" s="1">
        <f t="shared" si="9"/>
        <v>2</v>
      </c>
      <c r="L19" s="1">
        <f t="shared" si="10"/>
        <v>2</v>
      </c>
      <c r="M19" s="1">
        <f t="shared" si="11"/>
        <v>1.6</v>
      </c>
      <c r="N19" s="1">
        <f t="shared" si="12"/>
        <v>8</v>
      </c>
      <c r="O19" s="1">
        <f t="shared" si="13"/>
        <v>9.9999999999999978E-2</v>
      </c>
    </row>
    <row r="20" spans="1:15" x14ac:dyDescent="0.3">
      <c r="A20" s="1">
        <v>5</v>
      </c>
      <c r="B20" s="1">
        <f t="shared" si="0"/>
        <v>1</v>
      </c>
      <c r="C20" s="1">
        <f t="shared" si="1"/>
        <v>1</v>
      </c>
      <c r="D20" s="1">
        <f t="shared" si="2"/>
        <v>-1</v>
      </c>
      <c r="E20" s="1">
        <f t="shared" si="3"/>
        <v>-1</v>
      </c>
      <c r="F20" s="1">
        <f t="shared" si="4"/>
        <v>-1</v>
      </c>
      <c r="G20" s="1">
        <f t="shared" si="5"/>
        <v>-1</v>
      </c>
      <c r="H20" s="1">
        <f t="shared" si="6"/>
        <v>-1</v>
      </c>
      <c r="I20" s="1">
        <f t="shared" si="7"/>
        <v>-1</v>
      </c>
      <c r="J20" s="1">
        <f t="shared" si="8"/>
        <v>0</v>
      </c>
      <c r="K20" s="1">
        <f t="shared" si="9"/>
        <v>0</v>
      </c>
      <c r="L20" s="1">
        <f t="shared" si="10"/>
        <v>0</v>
      </c>
      <c r="M20" s="1">
        <f t="shared" si="11"/>
        <v>0</v>
      </c>
      <c r="N20" s="1">
        <f t="shared" si="12"/>
        <v>0</v>
      </c>
      <c r="O20" s="1">
        <f t="shared" si="13"/>
        <v>0</v>
      </c>
    </row>
    <row r="21" spans="1:15" x14ac:dyDescent="0.3">
      <c r="A21" s="1">
        <v>6</v>
      </c>
      <c r="B21" s="1">
        <f t="shared" si="0"/>
        <v>1</v>
      </c>
      <c r="C21" s="1">
        <f t="shared" si="1"/>
        <v>2</v>
      </c>
      <c r="D21" s="1">
        <f t="shared" si="2"/>
        <v>-1</v>
      </c>
      <c r="E21" s="1">
        <f t="shared" si="3"/>
        <v>-1</v>
      </c>
      <c r="F21" s="1">
        <f t="shared" si="4"/>
        <v>-1</v>
      </c>
      <c r="G21" s="1">
        <f t="shared" si="5"/>
        <v>-1</v>
      </c>
      <c r="H21" s="1">
        <f t="shared" si="6"/>
        <v>1</v>
      </c>
      <c r="I21" s="1">
        <f t="shared" si="7"/>
        <v>-1</v>
      </c>
      <c r="J21" s="1">
        <f t="shared" si="8"/>
        <v>0</v>
      </c>
      <c r="K21" s="1">
        <f t="shared" si="9"/>
        <v>2</v>
      </c>
      <c r="L21" s="1">
        <f t="shared" si="10"/>
        <v>0</v>
      </c>
      <c r="M21" s="1">
        <f t="shared" si="11"/>
        <v>0.6</v>
      </c>
      <c r="N21" s="1">
        <f t="shared" si="12"/>
        <v>4</v>
      </c>
      <c r="O21" s="1">
        <f t="shared" si="13"/>
        <v>0.3</v>
      </c>
    </row>
    <row r="22" spans="1:15" x14ac:dyDescent="0.3">
      <c r="A22" s="1">
        <v>7</v>
      </c>
      <c r="B22" s="1">
        <f t="shared" si="0"/>
        <v>1</v>
      </c>
      <c r="C22" s="1">
        <f t="shared" si="1"/>
        <v>3</v>
      </c>
      <c r="D22" s="1">
        <f t="shared" si="2"/>
        <v>-1</v>
      </c>
      <c r="E22" s="1">
        <f t="shared" si="3"/>
        <v>-1</v>
      </c>
      <c r="F22" s="1">
        <f t="shared" si="4"/>
        <v>-1</v>
      </c>
      <c r="G22" s="1">
        <f t="shared" si="5"/>
        <v>1</v>
      </c>
      <c r="H22" s="1">
        <f t="shared" si="6"/>
        <v>-1</v>
      </c>
      <c r="I22" s="1">
        <f t="shared" si="7"/>
        <v>-1</v>
      </c>
      <c r="J22" s="1">
        <f t="shared" si="8"/>
        <v>2</v>
      </c>
      <c r="K22" s="1">
        <f t="shared" si="9"/>
        <v>0</v>
      </c>
      <c r="L22" s="1">
        <f t="shared" si="10"/>
        <v>0</v>
      </c>
      <c r="M22" s="1">
        <f t="shared" si="11"/>
        <v>1</v>
      </c>
      <c r="N22" s="1">
        <f t="shared" si="12"/>
        <v>4</v>
      </c>
      <c r="O22" s="1">
        <f t="shared" si="13"/>
        <v>0.5</v>
      </c>
    </row>
    <row r="23" spans="1:15" x14ac:dyDescent="0.3">
      <c r="A23" s="1">
        <v>8</v>
      </c>
      <c r="B23" s="1">
        <f t="shared" si="0"/>
        <v>2</v>
      </c>
      <c r="C23" s="1">
        <f t="shared" si="1"/>
        <v>0</v>
      </c>
      <c r="D23" s="1">
        <f t="shared" si="2"/>
        <v>-1</v>
      </c>
      <c r="E23" s="1">
        <f t="shared" si="3"/>
        <v>1</v>
      </c>
      <c r="F23" s="1">
        <f t="shared" si="4"/>
        <v>-1</v>
      </c>
      <c r="G23" s="1">
        <f t="shared" si="5"/>
        <v>1</v>
      </c>
      <c r="H23" s="1">
        <f t="shared" si="6"/>
        <v>1</v>
      </c>
      <c r="I23" s="1">
        <f t="shared" si="7"/>
        <v>1</v>
      </c>
      <c r="J23" s="1">
        <f t="shared" si="8"/>
        <v>2</v>
      </c>
      <c r="K23" s="1">
        <f t="shared" si="9"/>
        <v>0</v>
      </c>
      <c r="L23" s="1">
        <f t="shared" si="10"/>
        <v>2</v>
      </c>
      <c r="M23" s="1">
        <f t="shared" si="11"/>
        <v>1</v>
      </c>
      <c r="N23" s="1">
        <f t="shared" si="12"/>
        <v>4</v>
      </c>
      <c r="O23" s="1">
        <f t="shared" si="13"/>
        <v>0.5</v>
      </c>
    </row>
    <row r="24" spans="1:15" x14ac:dyDescent="0.3">
      <c r="A24" s="1">
        <v>9</v>
      </c>
      <c r="B24" s="1">
        <f t="shared" si="0"/>
        <v>2</v>
      </c>
      <c r="C24" s="1">
        <f t="shared" si="1"/>
        <v>1</v>
      </c>
      <c r="D24" s="1">
        <f t="shared" si="2"/>
        <v>-1</v>
      </c>
      <c r="E24" s="1">
        <f t="shared" si="3"/>
        <v>1</v>
      </c>
      <c r="F24" s="1">
        <f t="shared" si="4"/>
        <v>-1</v>
      </c>
      <c r="G24" s="1">
        <f t="shared" si="5"/>
        <v>-1</v>
      </c>
      <c r="H24" s="1">
        <f t="shared" si="6"/>
        <v>-1</v>
      </c>
      <c r="I24" s="1">
        <f t="shared" si="7"/>
        <v>-1</v>
      </c>
      <c r="J24" s="1">
        <f t="shared" si="8"/>
        <v>0</v>
      </c>
      <c r="K24" s="1">
        <f t="shared" si="9"/>
        <v>-2</v>
      </c>
      <c r="L24" s="1">
        <f t="shared" si="10"/>
        <v>0</v>
      </c>
      <c r="M24" s="1">
        <f t="shared" si="11"/>
        <v>-0.6</v>
      </c>
      <c r="N24" s="1">
        <f t="shared" si="12"/>
        <v>4</v>
      </c>
      <c r="O24" s="1">
        <f t="shared" si="13"/>
        <v>-0.3</v>
      </c>
    </row>
    <row r="25" spans="1:15" x14ac:dyDescent="0.3">
      <c r="A25" s="1">
        <v>10</v>
      </c>
      <c r="B25" s="1">
        <f t="shared" si="0"/>
        <v>2</v>
      </c>
      <c r="C25" s="1">
        <f t="shared" si="1"/>
        <v>2</v>
      </c>
      <c r="D25" s="1">
        <f t="shared" si="2"/>
        <v>-1</v>
      </c>
      <c r="E25" s="1">
        <f t="shared" si="3"/>
        <v>1</v>
      </c>
      <c r="F25" s="1">
        <f t="shared" si="4"/>
        <v>-1</v>
      </c>
      <c r="G25" s="1">
        <f t="shared" si="5"/>
        <v>-1</v>
      </c>
      <c r="H25" s="1">
        <f t="shared" si="6"/>
        <v>1</v>
      </c>
      <c r="I25" s="1">
        <f t="shared" si="7"/>
        <v>-1</v>
      </c>
      <c r="J25" s="1">
        <f t="shared" si="8"/>
        <v>0</v>
      </c>
      <c r="K25" s="1">
        <f t="shared" si="9"/>
        <v>0</v>
      </c>
      <c r="L25" s="1">
        <f t="shared" si="10"/>
        <v>0</v>
      </c>
      <c r="M25" s="1">
        <f t="shared" si="11"/>
        <v>0</v>
      </c>
      <c r="N25" s="1">
        <f t="shared" si="12"/>
        <v>0</v>
      </c>
      <c r="O25" s="1">
        <f t="shared" si="13"/>
        <v>0</v>
      </c>
    </row>
    <row r="26" spans="1:15" x14ac:dyDescent="0.3">
      <c r="A26" s="1">
        <v>11</v>
      </c>
      <c r="B26" s="1">
        <f t="shared" si="0"/>
        <v>2</v>
      </c>
      <c r="C26" s="1">
        <f t="shared" si="1"/>
        <v>3</v>
      </c>
      <c r="D26" s="1">
        <f t="shared" si="2"/>
        <v>-1</v>
      </c>
      <c r="E26" s="1">
        <f t="shared" si="3"/>
        <v>1</v>
      </c>
      <c r="F26" s="1">
        <f t="shared" si="4"/>
        <v>-1</v>
      </c>
      <c r="G26" s="1">
        <f t="shared" si="5"/>
        <v>1</v>
      </c>
      <c r="H26" s="1">
        <f t="shared" si="6"/>
        <v>-1</v>
      </c>
      <c r="I26" s="1">
        <f t="shared" si="7"/>
        <v>-1</v>
      </c>
      <c r="J26" s="1">
        <f t="shared" si="8"/>
        <v>2</v>
      </c>
      <c r="K26" s="1">
        <f t="shared" si="9"/>
        <v>-2</v>
      </c>
      <c r="L26" s="1">
        <f t="shared" si="10"/>
        <v>0</v>
      </c>
      <c r="M26" s="1">
        <f t="shared" si="11"/>
        <v>0.4</v>
      </c>
      <c r="N26" s="1">
        <f t="shared" si="12"/>
        <v>8</v>
      </c>
      <c r="O26" s="1">
        <f t="shared" si="13"/>
        <v>0.1</v>
      </c>
    </row>
    <row r="27" spans="1:15" x14ac:dyDescent="0.3">
      <c r="A27" s="1">
        <v>12</v>
      </c>
      <c r="B27" s="1">
        <f t="shared" si="0"/>
        <v>3</v>
      </c>
      <c r="C27" s="1">
        <f t="shared" si="1"/>
        <v>0</v>
      </c>
      <c r="D27" s="1">
        <f t="shared" si="2"/>
        <v>1</v>
      </c>
      <c r="E27" s="1">
        <f t="shared" si="3"/>
        <v>-1</v>
      </c>
      <c r="F27" s="1">
        <f t="shared" si="4"/>
        <v>-1</v>
      </c>
      <c r="G27" s="1">
        <f t="shared" si="5"/>
        <v>1</v>
      </c>
      <c r="H27" s="1">
        <f t="shared" si="6"/>
        <v>1</v>
      </c>
      <c r="I27" s="1">
        <f t="shared" si="7"/>
        <v>1</v>
      </c>
      <c r="J27" s="1">
        <f t="shared" si="8"/>
        <v>0</v>
      </c>
      <c r="K27" s="1">
        <f t="shared" si="9"/>
        <v>2</v>
      </c>
      <c r="L27" s="1">
        <f t="shared" si="10"/>
        <v>2</v>
      </c>
      <c r="M27" s="1">
        <f t="shared" si="11"/>
        <v>0.6</v>
      </c>
      <c r="N27" s="1">
        <f t="shared" si="12"/>
        <v>4</v>
      </c>
      <c r="O27" s="1">
        <f t="shared" si="13"/>
        <v>0.7</v>
      </c>
    </row>
    <row r="28" spans="1:15" x14ac:dyDescent="0.3">
      <c r="A28" s="1">
        <v>13</v>
      </c>
      <c r="B28" s="1">
        <f t="shared" si="0"/>
        <v>3</v>
      </c>
      <c r="C28" s="1">
        <f t="shared" si="1"/>
        <v>1</v>
      </c>
      <c r="D28" s="1">
        <f t="shared" si="2"/>
        <v>1</v>
      </c>
      <c r="E28" s="1">
        <f t="shared" si="3"/>
        <v>-1</v>
      </c>
      <c r="F28" s="1">
        <f t="shared" si="4"/>
        <v>-1</v>
      </c>
      <c r="G28" s="1">
        <f t="shared" si="5"/>
        <v>-1</v>
      </c>
      <c r="H28" s="1">
        <f t="shared" si="6"/>
        <v>-1</v>
      </c>
      <c r="I28" s="1">
        <f t="shared" si="7"/>
        <v>-1</v>
      </c>
      <c r="J28" s="1">
        <f t="shared" si="8"/>
        <v>-2</v>
      </c>
      <c r="K28" s="1">
        <f t="shared" si="9"/>
        <v>0</v>
      </c>
      <c r="L28" s="1">
        <f t="shared" si="10"/>
        <v>0</v>
      </c>
      <c r="M28" s="1">
        <f t="shared" si="11"/>
        <v>-1</v>
      </c>
      <c r="N28" s="1">
        <f t="shared" si="12"/>
        <v>4</v>
      </c>
      <c r="O28" s="1">
        <f t="shared" si="13"/>
        <v>-0.5</v>
      </c>
    </row>
    <row r="29" spans="1:15" x14ac:dyDescent="0.3">
      <c r="A29" s="1">
        <v>14</v>
      </c>
      <c r="B29" s="1">
        <f t="shared" si="0"/>
        <v>3</v>
      </c>
      <c r="C29" s="1">
        <f t="shared" si="1"/>
        <v>2</v>
      </c>
      <c r="D29" s="1">
        <f t="shared" si="2"/>
        <v>1</v>
      </c>
      <c r="E29" s="1">
        <f t="shared" si="3"/>
        <v>-1</v>
      </c>
      <c r="F29" s="1">
        <f t="shared" si="4"/>
        <v>-1</v>
      </c>
      <c r="G29" s="1">
        <f t="shared" si="5"/>
        <v>-1</v>
      </c>
      <c r="H29" s="1">
        <f t="shared" si="6"/>
        <v>1</v>
      </c>
      <c r="I29" s="1">
        <f t="shared" si="7"/>
        <v>-1</v>
      </c>
      <c r="J29" s="1">
        <f t="shared" si="8"/>
        <v>-2</v>
      </c>
      <c r="K29" s="1">
        <f t="shared" si="9"/>
        <v>2</v>
      </c>
      <c r="L29" s="1">
        <f t="shared" si="10"/>
        <v>0</v>
      </c>
      <c r="M29" s="1">
        <f t="shared" si="11"/>
        <v>-0.4</v>
      </c>
      <c r="N29" s="1">
        <f t="shared" si="12"/>
        <v>8</v>
      </c>
      <c r="O29" s="1">
        <f t="shared" si="13"/>
        <v>-0.1</v>
      </c>
    </row>
    <row r="30" spans="1:15" x14ac:dyDescent="0.3">
      <c r="A30" s="1">
        <v>15</v>
      </c>
      <c r="B30" s="1">
        <f t="shared" si="0"/>
        <v>3</v>
      </c>
      <c r="C30" s="1">
        <f t="shared" si="1"/>
        <v>3</v>
      </c>
      <c r="D30" s="1">
        <f t="shared" si="2"/>
        <v>1</v>
      </c>
      <c r="E30" s="1">
        <f t="shared" si="3"/>
        <v>-1</v>
      </c>
      <c r="F30" s="1">
        <f t="shared" si="4"/>
        <v>-1</v>
      </c>
      <c r="G30" s="1">
        <f t="shared" si="5"/>
        <v>1</v>
      </c>
      <c r="H30" s="1">
        <f t="shared" si="6"/>
        <v>-1</v>
      </c>
      <c r="I30" s="1">
        <f t="shared" si="7"/>
        <v>-1</v>
      </c>
      <c r="J30" s="1">
        <f t="shared" si="8"/>
        <v>0</v>
      </c>
      <c r="K30" s="1">
        <f t="shared" si="9"/>
        <v>0</v>
      </c>
      <c r="L30" s="1">
        <f t="shared" si="10"/>
        <v>0</v>
      </c>
      <c r="M30" s="1">
        <f t="shared" si="11"/>
        <v>0</v>
      </c>
      <c r="N30" s="1">
        <f t="shared" si="12"/>
        <v>0</v>
      </c>
      <c r="O30" s="1">
        <f t="shared" si="13"/>
        <v>0</v>
      </c>
    </row>
    <row r="32" spans="1:15" x14ac:dyDescent="0.3">
      <c r="A32" s="1" t="s">
        <v>5</v>
      </c>
    </row>
    <row r="33" spans="1:3" x14ac:dyDescent="0.3">
      <c r="A33" s="1">
        <f>COUNTA(A15:A30)</f>
        <v>16</v>
      </c>
      <c r="B33" s="1">
        <f>COUNTA(A34:C34)</f>
        <v>3</v>
      </c>
    </row>
    <row r="34" spans="1:3" x14ac:dyDescent="0.3">
      <c r="A34" s="1">
        <f>B15</f>
        <v>0</v>
      </c>
      <c r="B34" s="1">
        <f>C15</f>
        <v>0</v>
      </c>
      <c r="C34" s="1">
        <f>O15</f>
        <v>0</v>
      </c>
    </row>
    <row r="35" spans="1:3" x14ac:dyDescent="0.3">
      <c r="A35" s="1">
        <f t="shared" ref="A35:B35" si="14">B16</f>
        <v>0</v>
      </c>
      <c r="B35" s="1">
        <f t="shared" si="14"/>
        <v>1</v>
      </c>
      <c r="C35" s="1">
        <f t="shared" ref="C35:C48" si="15">O16</f>
        <v>9.9999999999999978E-2</v>
      </c>
    </row>
    <row r="36" spans="1:3" x14ac:dyDescent="0.3">
      <c r="A36" s="1">
        <f t="shared" ref="A36:B36" si="16">B17</f>
        <v>0</v>
      </c>
      <c r="B36" s="1">
        <f t="shared" si="16"/>
        <v>2</v>
      </c>
      <c r="C36" s="1">
        <f t="shared" si="15"/>
        <v>0.5</v>
      </c>
    </row>
    <row r="37" spans="1:3" x14ac:dyDescent="0.3">
      <c r="A37" s="1">
        <f t="shared" ref="A37:B37" si="17">B18</f>
        <v>0</v>
      </c>
      <c r="B37" s="1">
        <f t="shared" si="17"/>
        <v>3</v>
      </c>
      <c r="C37" s="1">
        <f t="shared" si="15"/>
        <v>0.7</v>
      </c>
    </row>
    <row r="38" spans="1:3" x14ac:dyDescent="0.3">
      <c r="A38" s="1">
        <f t="shared" ref="A38:B38" si="18">B19</f>
        <v>1</v>
      </c>
      <c r="B38" s="1">
        <f t="shared" si="18"/>
        <v>0</v>
      </c>
      <c r="C38" s="1">
        <f t="shared" si="15"/>
        <v>9.9999999999999978E-2</v>
      </c>
    </row>
    <row r="39" spans="1:3" x14ac:dyDescent="0.3">
      <c r="A39" s="1">
        <f t="shared" ref="A39:B39" si="19">B20</f>
        <v>1</v>
      </c>
      <c r="B39" s="1">
        <f t="shared" si="19"/>
        <v>1</v>
      </c>
      <c r="C39" s="1">
        <f t="shared" si="15"/>
        <v>0</v>
      </c>
    </row>
    <row r="40" spans="1:3" x14ac:dyDescent="0.3">
      <c r="A40" s="1">
        <f t="shared" ref="A40:B40" si="20">B21</f>
        <v>1</v>
      </c>
      <c r="B40" s="1">
        <f t="shared" si="20"/>
        <v>2</v>
      </c>
      <c r="C40" s="1">
        <f t="shared" si="15"/>
        <v>0.3</v>
      </c>
    </row>
    <row r="41" spans="1:3" x14ac:dyDescent="0.3">
      <c r="A41" s="1">
        <f t="shared" ref="A41:B41" si="21">B22</f>
        <v>1</v>
      </c>
      <c r="B41" s="1">
        <f t="shared" si="21"/>
        <v>3</v>
      </c>
      <c r="C41" s="1">
        <f t="shared" si="15"/>
        <v>0.5</v>
      </c>
    </row>
    <row r="42" spans="1:3" x14ac:dyDescent="0.3">
      <c r="A42" s="1">
        <f t="shared" ref="A42:B42" si="22">B23</f>
        <v>2</v>
      </c>
      <c r="B42" s="1">
        <f t="shared" si="22"/>
        <v>0</v>
      </c>
      <c r="C42" s="1">
        <f t="shared" si="15"/>
        <v>0.5</v>
      </c>
    </row>
    <row r="43" spans="1:3" x14ac:dyDescent="0.3">
      <c r="A43" s="1">
        <f t="shared" ref="A43:B43" si="23">B24</f>
        <v>2</v>
      </c>
      <c r="B43" s="1">
        <f t="shared" si="23"/>
        <v>1</v>
      </c>
      <c r="C43" s="1">
        <f t="shared" si="15"/>
        <v>-0.3</v>
      </c>
    </row>
    <row r="44" spans="1:3" x14ac:dyDescent="0.3">
      <c r="A44" s="1">
        <f t="shared" ref="A44:B44" si="24">B25</f>
        <v>2</v>
      </c>
      <c r="B44" s="1">
        <f t="shared" si="24"/>
        <v>2</v>
      </c>
      <c r="C44" s="1">
        <f t="shared" si="15"/>
        <v>0</v>
      </c>
    </row>
    <row r="45" spans="1:3" x14ac:dyDescent="0.3">
      <c r="A45" s="1">
        <f t="shared" ref="A45:B45" si="25">B26</f>
        <v>2</v>
      </c>
      <c r="B45" s="1">
        <f t="shared" si="25"/>
        <v>3</v>
      </c>
      <c r="C45" s="1">
        <f t="shared" si="15"/>
        <v>0.1</v>
      </c>
    </row>
    <row r="46" spans="1:3" x14ac:dyDescent="0.3">
      <c r="A46" s="1">
        <f t="shared" ref="A46:B46" si="26">B27</f>
        <v>3</v>
      </c>
      <c r="B46" s="1">
        <f t="shared" si="26"/>
        <v>0</v>
      </c>
      <c r="C46" s="1">
        <f t="shared" si="15"/>
        <v>0.7</v>
      </c>
    </row>
    <row r="47" spans="1:3" x14ac:dyDescent="0.3">
      <c r="A47" s="1">
        <f t="shared" ref="A47:B47" si="27">B28</f>
        <v>3</v>
      </c>
      <c r="B47" s="1">
        <f t="shared" si="27"/>
        <v>1</v>
      </c>
      <c r="C47" s="1">
        <f t="shared" si="15"/>
        <v>-0.5</v>
      </c>
    </row>
    <row r="48" spans="1:3" x14ac:dyDescent="0.3">
      <c r="A48" s="1">
        <f t="shared" ref="A48:B48" si="28">B29</f>
        <v>3</v>
      </c>
      <c r="B48" s="1">
        <f t="shared" si="28"/>
        <v>2</v>
      </c>
      <c r="C48" s="1">
        <f t="shared" si="15"/>
        <v>-0.1</v>
      </c>
    </row>
    <row r="49" spans="1:3" x14ac:dyDescent="0.3">
      <c r="A49" s="1">
        <f>B30</f>
        <v>3</v>
      </c>
      <c r="B49" s="1">
        <f>C30</f>
        <v>3</v>
      </c>
      <c r="C49" s="1">
        <f>O30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E1" workbookViewId="0">
      <selection activeCell="M14" sqref="M14:U15"/>
    </sheetView>
  </sheetViews>
  <sheetFormatPr defaultRowHeight="14.4" x14ac:dyDescent="0.3"/>
  <cols>
    <col min="1" max="16384" width="8.796875" style="1"/>
  </cols>
  <sheetData>
    <row r="1" spans="1:21" x14ac:dyDescent="0.3">
      <c r="A1" s="1" t="s">
        <v>14</v>
      </c>
      <c r="B1" s="1" t="s">
        <v>1</v>
      </c>
      <c r="C1" s="1" t="s">
        <v>2</v>
      </c>
      <c r="D1" s="1" t="s">
        <v>57</v>
      </c>
    </row>
    <row r="2" spans="1:21" x14ac:dyDescent="0.3">
      <c r="A2" s="1" t="s">
        <v>0</v>
      </c>
    </row>
    <row r="3" spans="1:21" x14ac:dyDescent="0.3">
      <c r="A3" s="1">
        <f>COUNTA(A4:A7)</f>
        <v>4</v>
      </c>
      <c r="B3" s="1">
        <f>COUNTA(A4:D4)</f>
        <v>4</v>
      </c>
    </row>
    <row r="4" spans="1:21" x14ac:dyDescent="0.3">
      <c r="A4" s="1">
        <f>4*IF(_xlfn.XOR(B4&gt;0,C4&gt;0), 1, -1)</f>
        <v>-4</v>
      </c>
      <c r="B4" s="1">
        <v>1</v>
      </c>
      <c r="C4" s="1">
        <v>1</v>
      </c>
      <c r="D4" s="1">
        <v>0</v>
      </c>
    </row>
    <row r="5" spans="1:21" x14ac:dyDescent="0.3">
      <c r="A5" s="1">
        <f t="shared" ref="A5:A7" si="0">4*IF(_xlfn.XOR(B5&gt;0,C5&gt;0), 1, -1)</f>
        <v>-4</v>
      </c>
      <c r="B5" s="1">
        <v>-1</v>
      </c>
      <c r="C5" s="1">
        <v>-1</v>
      </c>
      <c r="D5" s="1">
        <v>0</v>
      </c>
    </row>
    <row r="6" spans="1:21" x14ac:dyDescent="0.3">
      <c r="A6" s="1">
        <f t="shared" si="0"/>
        <v>4</v>
      </c>
      <c r="B6" s="1">
        <v>-1</v>
      </c>
      <c r="C6" s="1">
        <v>1</v>
      </c>
      <c r="D6" s="1">
        <v>0</v>
      </c>
    </row>
    <row r="7" spans="1:21" x14ac:dyDescent="0.3">
      <c r="A7" s="1">
        <f t="shared" si="0"/>
        <v>4</v>
      </c>
      <c r="B7" s="1">
        <v>1</v>
      </c>
      <c r="C7" s="1">
        <v>-1</v>
      </c>
      <c r="D7" s="1">
        <v>0</v>
      </c>
    </row>
    <row r="9" spans="1:21" x14ac:dyDescent="0.3">
      <c r="A9" s="1" t="s">
        <v>7</v>
      </c>
      <c r="B9" s="1" t="s">
        <v>1</v>
      </c>
      <c r="C9" s="1" t="s">
        <v>2</v>
      </c>
    </row>
    <row r="10" spans="1:21" x14ac:dyDescent="0.3">
      <c r="A10" s="1" t="s">
        <v>4</v>
      </c>
    </row>
    <row r="11" spans="1:21" x14ac:dyDescent="0.3">
      <c r="A11" s="1">
        <v>1</v>
      </c>
      <c r="B11" s="1">
        <f>COUNTA(A12:C12)</f>
        <v>3</v>
      </c>
    </row>
    <row r="12" spans="1:21" x14ac:dyDescent="0.3">
      <c r="A12" s="1">
        <f>(1+SQRT(5))/2</f>
        <v>1.6180339887498949</v>
      </c>
      <c r="B12" s="1">
        <f>EXP(1)</f>
        <v>2.7182818284590451</v>
      </c>
      <c r="C12" s="1">
        <f>PI()</f>
        <v>3.1415926535897931</v>
      </c>
    </row>
    <row r="14" spans="1:21" x14ac:dyDescent="0.3">
      <c r="A14" s="1" t="s">
        <v>6</v>
      </c>
      <c r="B14" s="1" t="s">
        <v>20</v>
      </c>
      <c r="C14" s="1" t="s">
        <v>24</v>
      </c>
      <c r="D14" s="1" t="s">
        <v>22</v>
      </c>
      <c r="F14" s="1" t="s">
        <v>23</v>
      </c>
      <c r="G14" s="1" t="s">
        <v>25</v>
      </c>
      <c r="I14" s="1" t="s">
        <v>26</v>
      </c>
      <c r="J14" s="1" t="s">
        <v>11</v>
      </c>
      <c r="L14" s="1" t="s">
        <v>12</v>
      </c>
      <c r="M14" s="1" t="s">
        <v>13</v>
      </c>
      <c r="N14" s="1" t="s">
        <v>27</v>
      </c>
      <c r="O14" s="1" t="s">
        <v>56</v>
      </c>
      <c r="P14" s="1" t="s">
        <v>19</v>
      </c>
      <c r="Q14" s="1" t="s">
        <v>30</v>
      </c>
      <c r="R14" s="1" t="s">
        <v>31</v>
      </c>
      <c r="S14" s="1" t="s">
        <v>35</v>
      </c>
      <c r="T14" s="1" t="s">
        <v>58</v>
      </c>
      <c r="U14" s="1" t="s">
        <v>59</v>
      </c>
    </row>
    <row r="15" spans="1:21" x14ac:dyDescent="0.3">
      <c r="A15" s="1">
        <v>0</v>
      </c>
      <c r="B15" s="1">
        <f>_xlfn.FLOOR.MATH(A15/A$3)</f>
        <v>0</v>
      </c>
      <c r="C15" s="1">
        <f>MOD(A15,A$3)</f>
        <v>0</v>
      </c>
      <c r="D15" s="1">
        <f>INDEX(B$4:B$7,B15+1)</f>
        <v>1</v>
      </c>
      <c r="E15" s="1">
        <f>INDEX(C$4:C$7,B15+1)</f>
        <v>1</v>
      </c>
      <c r="F15" s="1">
        <f>SIGN(INDEX(A$4:A$7,B15+1))</f>
        <v>-1</v>
      </c>
      <c r="G15" s="1">
        <f>INDEX(B$4:B$7,C15+1)</f>
        <v>1</v>
      </c>
      <c r="H15" s="1">
        <f>INDEX(C$4:C$7,C15+1)</f>
        <v>1</v>
      </c>
      <c r="I15" s="1">
        <f>SIGN(INDEX(A$4:A$7,C15+1))</f>
        <v>-1</v>
      </c>
      <c r="J15" s="1">
        <f>G15-D15</f>
        <v>0</v>
      </c>
      <c r="K15" s="1">
        <f>H15-E15</f>
        <v>0</v>
      </c>
      <c r="L15" s="1">
        <f>I15-F15</f>
        <v>0</v>
      </c>
      <c r="M15" s="1">
        <f>SUMPRODUCT(B$12:C$12,J15:K15)</f>
        <v>0</v>
      </c>
      <c r="N15" s="1">
        <f>SUMPRODUCT(J15:K15,J15:K15)</f>
        <v>0</v>
      </c>
      <c r="O15" s="1">
        <f>IF(B15=C15, 0, 2*I15*(L15-M15)/N15)</f>
        <v>0</v>
      </c>
      <c r="P15" s="1">
        <f>I15*F15</f>
        <v>1</v>
      </c>
      <c r="Q15" s="1">
        <f>INDEX(D$4:D$7,B15+1)-P15*O15</f>
        <v>0</v>
      </c>
      <c r="R15" s="1">
        <f>INDEX(D$4:D$7,C15+1)+O15</f>
        <v>0</v>
      </c>
      <c r="S15" s="1">
        <f>MAX(0, MIN(Q15,ABS(INDEX(A$4:A$7,B15+1))))</f>
        <v>0</v>
      </c>
      <c r="T15" s="1">
        <f>MAX(0, MIN(R15,ABS(INDEX(A$4:A$7,C15+1))))</f>
        <v>0</v>
      </c>
      <c r="U15" s="1">
        <f>SIGN(O15)*MIN(ABS(S15-INDEX(D$4:D$7,B15+1)), ABS(T15-INDEX(D$4:D$7,C15+1)))</f>
        <v>0</v>
      </c>
    </row>
    <row r="16" spans="1:21" x14ac:dyDescent="0.3">
      <c r="A16" s="1">
        <v>1</v>
      </c>
      <c r="B16" s="1">
        <f t="shared" ref="B16:B30" si="1">_xlfn.FLOOR.MATH(A16/A$3)</f>
        <v>0</v>
      </c>
      <c r="C16" s="1">
        <f t="shared" ref="C16:C30" si="2">MOD(A16,A$3)</f>
        <v>1</v>
      </c>
      <c r="D16" s="1">
        <f t="shared" ref="D16:D30" si="3">INDEX(B$4:B$7,B16+1)</f>
        <v>1</v>
      </c>
      <c r="E16" s="1">
        <f t="shared" ref="E16:E30" si="4">INDEX(C$4:C$7,B16+1)</f>
        <v>1</v>
      </c>
      <c r="F16" s="1">
        <f t="shared" ref="F16:F30" si="5">SIGN(INDEX(A$4:A$7,B16+1))</f>
        <v>-1</v>
      </c>
      <c r="G16" s="1">
        <f t="shared" ref="G16:G30" si="6">INDEX(B$4:B$7,C16+1)</f>
        <v>-1</v>
      </c>
      <c r="H16" s="1">
        <f t="shared" ref="H16:H30" si="7">INDEX(C$4:C$7,C16+1)</f>
        <v>-1</v>
      </c>
      <c r="I16" s="1">
        <f t="shared" ref="I16:I30" si="8">SIGN(INDEX(A$4:A$7,C16+1))</f>
        <v>-1</v>
      </c>
      <c r="J16" s="1">
        <f t="shared" ref="J16:L30" si="9">G16-D16</f>
        <v>-2</v>
      </c>
      <c r="K16" s="1">
        <f t="shared" si="9"/>
        <v>-2</v>
      </c>
      <c r="L16" s="1">
        <f t="shared" si="9"/>
        <v>0</v>
      </c>
      <c r="M16" s="1">
        <f t="shared" ref="M16:M30" si="10">SUMPRODUCT(B$12:C$12,J16:K16)</f>
        <v>-11.719748964097676</v>
      </c>
      <c r="N16" s="1">
        <f t="shared" ref="N16:N30" si="11">SUMPRODUCT(J16:K16,J16:K16)</f>
        <v>8</v>
      </c>
      <c r="O16" s="1">
        <f t="shared" ref="O16:O30" si="12">IF(B16=C16, 0, 2*I16*(L16-M16)/N16)</f>
        <v>-2.9299372410244189</v>
      </c>
      <c r="P16" s="1">
        <f t="shared" ref="P16:P30" si="13">I16*F16</f>
        <v>1</v>
      </c>
      <c r="Q16" s="1">
        <f t="shared" ref="Q16:Q30" si="14">INDEX(D$4:D$7,B16+1)-P16*O16</f>
        <v>2.9299372410244189</v>
      </c>
      <c r="R16" s="1">
        <f t="shared" ref="R16:R30" si="15">INDEX(D$4:D$7,C16+1)+O16</f>
        <v>-2.9299372410244189</v>
      </c>
      <c r="S16" s="1">
        <f t="shared" ref="S16:S30" si="16">MAX(0, MIN(Q16,ABS(INDEX(A$4:A$7,B16+1))))</f>
        <v>2.9299372410244189</v>
      </c>
      <c r="T16" s="1">
        <f t="shared" ref="T16:T30" si="17">MAX(0, MIN(R16,ABS(INDEX(A$4:A$7,C16+1))))</f>
        <v>0</v>
      </c>
      <c r="U16" s="1">
        <f t="shared" ref="U16:U30" si="18">SIGN(O16)*MIN(ABS(S16-INDEX(D$4:D$7,B16+1)), ABS(T16-INDEX(D$4:D$7,C16+1)))</f>
        <v>0</v>
      </c>
    </row>
    <row r="17" spans="1:21" x14ac:dyDescent="0.3">
      <c r="A17" s="1">
        <v>2</v>
      </c>
      <c r="B17" s="1">
        <f t="shared" si="1"/>
        <v>0</v>
      </c>
      <c r="C17" s="1">
        <f t="shared" si="2"/>
        <v>2</v>
      </c>
      <c r="D17" s="1">
        <f t="shared" si="3"/>
        <v>1</v>
      </c>
      <c r="E17" s="1">
        <f t="shared" si="4"/>
        <v>1</v>
      </c>
      <c r="F17" s="1">
        <f t="shared" si="5"/>
        <v>-1</v>
      </c>
      <c r="G17" s="1">
        <f t="shared" si="6"/>
        <v>-1</v>
      </c>
      <c r="H17" s="1">
        <f t="shared" si="7"/>
        <v>1</v>
      </c>
      <c r="I17" s="1">
        <f t="shared" si="8"/>
        <v>1</v>
      </c>
      <c r="J17" s="1">
        <f t="shared" si="9"/>
        <v>-2</v>
      </c>
      <c r="K17" s="1">
        <f t="shared" si="9"/>
        <v>0</v>
      </c>
      <c r="L17" s="1">
        <f t="shared" si="9"/>
        <v>2</v>
      </c>
      <c r="M17" s="1">
        <f t="shared" si="10"/>
        <v>-5.4365636569180902</v>
      </c>
      <c r="N17" s="1">
        <f t="shared" si="11"/>
        <v>4</v>
      </c>
      <c r="O17" s="1">
        <f t="shared" si="12"/>
        <v>3.7182818284590451</v>
      </c>
      <c r="P17" s="1">
        <f t="shared" si="13"/>
        <v>-1</v>
      </c>
      <c r="Q17" s="1">
        <f t="shared" si="14"/>
        <v>3.7182818284590451</v>
      </c>
      <c r="R17" s="1">
        <f t="shared" si="15"/>
        <v>3.7182818284590451</v>
      </c>
      <c r="S17" s="1">
        <f t="shared" si="16"/>
        <v>3.7182818284590451</v>
      </c>
      <c r="T17" s="1">
        <f t="shared" si="17"/>
        <v>3.7182818284590451</v>
      </c>
      <c r="U17" s="1">
        <f t="shared" si="18"/>
        <v>3.7182818284590451</v>
      </c>
    </row>
    <row r="18" spans="1:21" x14ac:dyDescent="0.3">
      <c r="A18" s="1">
        <v>3</v>
      </c>
      <c r="B18" s="1">
        <f t="shared" si="1"/>
        <v>0</v>
      </c>
      <c r="C18" s="1">
        <f t="shared" si="2"/>
        <v>3</v>
      </c>
      <c r="D18" s="1">
        <f t="shared" si="3"/>
        <v>1</v>
      </c>
      <c r="E18" s="1">
        <f t="shared" si="4"/>
        <v>1</v>
      </c>
      <c r="F18" s="1">
        <f t="shared" si="5"/>
        <v>-1</v>
      </c>
      <c r="G18" s="1">
        <f t="shared" si="6"/>
        <v>1</v>
      </c>
      <c r="H18" s="1">
        <f t="shared" si="7"/>
        <v>-1</v>
      </c>
      <c r="I18" s="1">
        <f t="shared" si="8"/>
        <v>1</v>
      </c>
      <c r="J18" s="1">
        <f t="shared" si="9"/>
        <v>0</v>
      </c>
      <c r="K18" s="1">
        <f t="shared" si="9"/>
        <v>-2</v>
      </c>
      <c r="L18" s="1">
        <f t="shared" si="9"/>
        <v>2</v>
      </c>
      <c r="M18" s="1">
        <f t="shared" si="10"/>
        <v>-6.2831853071795862</v>
      </c>
      <c r="N18" s="1">
        <f t="shared" si="11"/>
        <v>4</v>
      </c>
      <c r="O18" s="1">
        <f t="shared" si="12"/>
        <v>4.1415926535897931</v>
      </c>
      <c r="P18" s="1">
        <f t="shared" si="13"/>
        <v>-1</v>
      </c>
      <c r="Q18" s="1">
        <f t="shared" si="14"/>
        <v>4.1415926535897931</v>
      </c>
      <c r="R18" s="1">
        <f t="shared" si="15"/>
        <v>4.1415926535897931</v>
      </c>
      <c r="S18" s="1">
        <f t="shared" si="16"/>
        <v>4</v>
      </c>
      <c r="T18" s="1">
        <f t="shared" si="17"/>
        <v>4</v>
      </c>
      <c r="U18" s="1">
        <f t="shared" si="18"/>
        <v>4</v>
      </c>
    </row>
    <row r="19" spans="1:21" x14ac:dyDescent="0.3">
      <c r="A19" s="1">
        <v>4</v>
      </c>
      <c r="B19" s="1">
        <f t="shared" si="1"/>
        <v>1</v>
      </c>
      <c r="C19" s="1">
        <f t="shared" si="2"/>
        <v>0</v>
      </c>
      <c r="D19" s="1">
        <f t="shared" si="3"/>
        <v>-1</v>
      </c>
      <c r="E19" s="1">
        <f t="shared" si="4"/>
        <v>-1</v>
      </c>
      <c r="F19" s="1">
        <f t="shared" si="5"/>
        <v>-1</v>
      </c>
      <c r="G19" s="1">
        <f t="shared" si="6"/>
        <v>1</v>
      </c>
      <c r="H19" s="1">
        <f t="shared" si="7"/>
        <v>1</v>
      </c>
      <c r="I19" s="1">
        <f t="shared" si="8"/>
        <v>-1</v>
      </c>
      <c r="J19" s="1">
        <f t="shared" si="9"/>
        <v>2</v>
      </c>
      <c r="K19" s="1">
        <f t="shared" si="9"/>
        <v>2</v>
      </c>
      <c r="L19" s="1">
        <f t="shared" si="9"/>
        <v>0</v>
      </c>
      <c r="M19" s="1">
        <f t="shared" si="10"/>
        <v>11.719748964097676</v>
      </c>
      <c r="N19" s="1">
        <f t="shared" si="11"/>
        <v>8</v>
      </c>
      <c r="O19" s="1">
        <f t="shared" si="12"/>
        <v>2.9299372410244189</v>
      </c>
      <c r="P19" s="1">
        <f t="shared" si="13"/>
        <v>1</v>
      </c>
      <c r="Q19" s="1">
        <f t="shared" si="14"/>
        <v>-2.9299372410244189</v>
      </c>
      <c r="R19" s="1">
        <f t="shared" si="15"/>
        <v>2.9299372410244189</v>
      </c>
      <c r="S19" s="1">
        <f t="shared" si="16"/>
        <v>0</v>
      </c>
      <c r="T19" s="1">
        <f t="shared" si="17"/>
        <v>2.9299372410244189</v>
      </c>
      <c r="U19" s="1">
        <f t="shared" si="18"/>
        <v>0</v>
      </c>
    </row>
    <row r="20" spans="1:21" x14ac:dyDescent="0.3">
      <c r="A20" s="1">
        <v>5</v>
      </c>
      <c r="B20" s="1">
        <f t="shared" si="1"/>
        <v>1</v>
      </c>
      <c r="C20" s="1">
        <f t="shared" si="2"/>
        <v>1</v>
      </c>
      <c r="D20" s="1">
        <f t="shared" si="3"/>
        <v>-1</v>
      </c>
      <c r="E20" s="1">
        <f t="shared" si="4"/>
        <v>-1</v>
      </c>
      <c r="F20" s="1">
        <f t="shared" si="5"/>
        <v>-1</v>
      </c>
      <c r="G20" s="1">
        <f t="shared" si="6"/>
        <v>-1</v>
      </c>
      <c r="H20" s="1">
        <f t="shared" si="7"/>
        <v>-1</v>
      </c>
      <c r="I20" s="1">
        <f t="shared" si="8"/>
        <v>-1</v>
      </c>
      <c r="J20" s="1">
        <f t="shared" si="9"/>
        <v>0</v>
      </c>
      <c r="K20" s="1">
        <f t="shared" si="9"/>
        <v>0</v>
      </c>
      <c r="L20" s="1">
        <f t="shared" si="9"/>
        <v>0</v>
      </c>
      <c r="M20" s="1">
        <f t="shared" si="10"/>
        <v>0</v>
      </c>
      <c r="N20" s="1">
        <f t="shared" si="11"/>
        <v>0</v>
      </c>
      <c r="O20" s="1">
        <f t="shared" si="12"/>
        <v>0</v>
      </c>
      <c r="P20" s="1">
        <f t="shared" si="13"/>
        <v>1</v>
      </c>
      <c r="Q20" s="1">
        <f t="shared" si="14"/>
        <v>0</v>
      </c>
      <c r="R20" s="1">
        <f t="shared" si="15"/>
        <v>0</v>
      </c>
      <c r="S20" s="1">
        <f t="shared" si="16"/>
        <v>0</v>
      </c>
      <c r="T20" s="1">
        <f t="shared" si="17"/>
        <v>0</v>
      </c>
      <c r="U20" s="1">
        <f t="shared" si="18"/>
        <v>0</v>
      </c>
    </row>
    <row r="21" spans="1:21" x14ac:dyDescent="0.3">
      <c r="A21" s="1">
        <v>6</v>
      </c>
      <c r="B21" s="1">
        <f t="shared" si="1"/>
        <v>1</v>
      </c>
      <c r="C21" s="1">
        <f t="shared" si="2"/>
        <v>2</v>
      </c>
      <c r="D21" s="1">
        <f t="shared" si="3"/>
        <v>-1</v>
      </c>
      <c r="E21" s="1">
        <f t="shared" si="4"/>
        <v>-1</v>
      </c>
      <c r="F21" s="1">
        <f t="shared" si="5"/>
        <v>-1</v>
      </c>
      <c r="G21" s="1">
        <f t="shared" si="6"/>
        <v>-1</v>
      </c>
      <c r="H21" s="1">
        <f t="shared" si="7"/>
        <v>1</v>
      </c>
      <c r="I21" s="1">
        <f t="shared" si="8"/>
        <v>1</v>
      </c>
      <c r="J21" s="1">
        <f t="shared" si="9"/>
        <v>0</v>
      </c>
      <c r="K21" s="1">
        <f t="shared" si="9"/>
        <v>2</v>
      </c>
      <c r="L21" s="1">
        <f t="shared" si="9"/>
        <v>2</v>
      </c>
      <c r="M21" s="1">
        <f t="shared" si="10"/>
        <v>6.2831853071795862</v>
      </c>
      <c r="N21" s="1">
        <f t="shared" si="11"/>
        <v>4</v>
      </c>
      <c r="O21" s="1">
        <f t="shared" si="12"/>
        <v>-2.1415926535897931</v>
      </c>
      <c r="P21" s="1">
        <f t="shared" si="13"/>
        <v>-1</v>
      </c>
      <c r="Q21" s="1">
        <f t="shared" si="14"/>
        <v>-2.1415926535897931</v>
      </c>
      <c r="R21" s="1">
        <f t="shared" si="15"/>
        <v>-2.1415926535897931</v>
      </c>
      <c r="S21" s="1">
        <f t="shared" si="16"/>
        <v>0</v>
      </c>
      <c r="T21" s="1">
        <f t="shared" si="17"/>
        <v>0</v>
      </c>
      <c r="U21" s="1">
        <f t="shared" si="18"/>
        <v>0</v>
      </c>
    </row>
    <row r="22" spans="1:21" x14ac:dyDescent="0.3">
      <c r="A22" s="1">
        <v>7</v>
      </c>
      <c r="B22" s="1">
        <f t="shared" si="1"/>
        <v>1</v>
      </c>
      <c r="C22" s="1">
        <f t="shared" si="2"/>
        <v>3</v>
      </c>
      <c r="D22" s="1">
        <f t="shared" si="3"/>
        <v>-1</v>
      </c>
      <c r="E22" s="1">
        <f t="shared" si="4"/>
        <v>-1</v>
      </c>
      <c r="F22" s="1">
        <f t="shared" si="5"/>
        <v>-1</v>
      </c>
      <c r="G22" s="1">
        <f t="shared" si="6"/>
        <v>1</v>
      </c>
      <c r="H22" s="1">
        <f t="shared" si="7"/>
        <v>-1</v>
      </c>
      <c r="I22" s="1">
        <f t="shared" si="8"/>
        <v>1</v>
      </c>
      <c r="J22" s="1">
        <f t="shared" si="9"/>
        <v>2</v>
      </c>
      <c r="K22" s="1">
        <f t="shared" si="9"/>
        <v>0</v>
      </c>
      <c r="L22" s="1">
        <f t="shared" si="9"/>
        <v>2</v>
      </c>
      <c r="M22" s="1">
        <f t="shared" si="10"/>
        <v>5.4365636569180902</v>
      </c>
      <c r="N22" s="1">
        <f t="shared" si="11"/>
        <v>4</v>
      </c>
      <c r="O22" s="1">
        <f t="shared" si="12"/>
        <v>-1.7182818284590451</v>
      </c>
      <c r="P22" s="1">
        <f t="shared" si="13"/>
        <v>-1</v>
      </c>
      <c r="Q22" s="1">
        <f t="shared" si="14"/>
        <v>-1.7182818284590451</v>
      </c>
      <c r="R22" s="1">
        <f t="shared" si="15"/>
        <v>-1.7182818284590451</v>
      </c>
      <c r="S22" s="1">
        <f t="shared" si="16"/>
        <v>0</v>
      </c>
      <c r="T22" s="1">
        <f t="shared" si="17"/>
        <v>0</v>
      </c>
      <c r="U22" s="1">
        <f t="shared" si="18"/>
        <v>0</v>
      </c>
    </row>
    <row r="23" spans="1:21" x14ac:dyDescent="0.3">
      <c r="A23" s="1">
        <v>8</v>
      </c>
      <c r="B23" s="1">
        <f t="shared" si="1"/>
        <v>2</v>
      </c>
      <c r="C23" s="1">
        <f t="shared" si="2"/>
        <v>0</v>
      </c>
      <c r="D23" s="1">
        <f t="shared" si="3"/>
        <v>-1</v>
      </c>
      <c r="E23" s="1">
        <f t="shared" si="4"/>
        <v>1</v>
      </c>
      <c r="F23" s="1">
        <f t="shared" si="5"/>
        <v>1</v>
      </c>
      <c r="G23" s="1">
        <f t="shared" si="6"/>
        <v>1</v>
      </c>
      <c r="H23" s="1">
        <f t="shared" si="7"/>
        <v>1</v>
      </c>
      <c r="I23" s="1">
        <f t="shared" si="8"/>
        <v>-1</v>
      </c>
      <c r="J23" s="1">
        <f t="shared" si="9"/>
        <v>2</v>
      </c>
      <c r="K23" s="1">
        <f t="shared" si="9"/>
        <v>0</v>
      </c>
      <c r="L23" s="1">
        <f t="shared" si="9"/>
        <v>-2</v>
      </c>
      <c r="M23" s="1">
        <f t="shared" si="10"/>
        <v>5.4365636569180902</v>
      </c>
      <c r="N23" s="1">
        <f t="shared" si="11"/>
        <v>4</v>
      </c>
      <c r="O23" s="1">
        <f t="shared" si="12"/>
        <v>3.7182818284590451</v>
      </c>
      <c r="P23" s="1">
        <f t="shared" si="13"/>
        <v>-1</v>
      </c>
      <c r="Q23" s="1">
        <f t="shared" si="14"/>
        <v>3.7182818284590451</v>
      </c>
      <c r="R23" s="1">
        <f t="shared" si="15"/>
        <v>3.7182818284590451</v>
      </c>
      <c r="S23" s="1">
        <f t="shared" si="16"/>
        <v>3.7182818284590451</v>
      </c>
      <c r="T23" s="1">
        <f t="shared" si="17"/>
        <v>3.7182818284590451</v>
      </c>
      <c r="U23" s="1">
        <f t="shared" si="18"/>
        <v>3.7182818284590451</v>
      </c>
    </row>
    <row r="24" spans="1:21" x14ac:dyDescent="0.3">
      <c r="A24" s="1">
        <v>9</v>
      </c>
      <c r="B24" s="1">
        <f t="shared" si="1"/>
        <v>2</v>
      </c>
      <c r="C24" s="1">
        <f t="shared" si="2"/>
        <v>1</v>
      </c>
      <c r="D24" s="1">
        <f t="shared" si="3"/>
        <v>-1</v>
      </c>
      <c r="E24" s="1">
        <f t="shared" si="4"/>
        <v>1</v>
      </c>
      <c r="F24" s="1">
        <f t="shared" si="5"/>
        <v>1</v>
      </c>
      <c r="G24" s="1">
        <f t="shared" si="6"/>
        <v>-1</v>
      </c>
      <c r="H24" s="1">
        <f t="shared" si="7"/>
        <v>-1</v>
      </c>
      <c r="I24" s="1">
        <f t="shared" si="8"/>
        <v>-1</v>
      </c>
      <c r="J24" s="1">
        <f t="shared" si="9"/>
        <v>0</v>
      </c>
      <c r="K24" s="1">
        <f t="shared" si="9"/>
        <v>-2</v>
      </c>
      <c r="L24" s="1">
        <f t="shared" si="9"/>
        <v>-2</v>
      </c>
      <c r="M24" s="1">
        <f t="shared" si="10"/>
        <v>-6.2831853071795862</v>
      </c>
      <c r="N24" s="1">
        <f t="shared" si="11"/>
        <v>4</v>
      </c>
      <c r="O24" s="1">
        <f t="shared" si="12"/>
        <v>-2.1415926535897931</v>
      </c>
      <c r="P24" s="1">
        <f t="shared" si="13"/>
        <v>-1</v>
      </c>
      <c r="Q24" s="1">
        <f t="shared" si="14"/>
        <v>-2.1415926535897931</v>
      </c>
      <c r="R24" s="1">
        <f t="shared" si="15"/>
        <v>-2.1415926535897931</v>
      </c>
      <c r="S24" s="1">
        <f t="shared" si="16"/>
        <v>0</v>
      </c>
      <c r="T24" s="1">
        <f t="shared" si="17"/>
        <v>0</v>
      </c>
      <c r="U24" s="1">
        <f t="shared" si="18"/>
        <v>0</v>
      </c>
    </row>
    <row r="25" spans="1:21" x14ac:dyDescent="0.3">
      <c r="A25" s="1">
        <v>10</v>
      </c>
      <c r="B25" s="1">
        <f t="shared" si="1"/>
        <v>2</v>
      </c>
      <c r="C25" s="1">
        <f t="shared" si="2"/>
        <v>2</v>
      </c>
      <c r="D25" s="1">
        <f t="shared" si="3"/>
        <v>-1</v>
      </c>
      <c r="E25" s="1">
        <f t="shared" si="4"/>
        <v>1</v>
      </c>
      <c r="F25" s="1">
        <f t="shared" si="5"/>
        <v>1</v>
      </c>
      <c r="G25" s="1">
        <f t="shared" si="6"/>
        <v>-1</v>
      </c>
      <c r="H25" s="1">
        <f t="shared" si="7"/>
        <v>1</v>
      </c>
      <c r="I25" s="1">
        <f t="shared" si="8"/>
        <v>1</v>
      </c>
      <c r="J25" s="1">
        <f t="shared" si="9"/>
        <v>0</v>
      </c>
      <c r="K25" s="1">
        <f t="shared" si="9"/>
        <v>0</v>
      </c>
      <c r="L25" s="1">
        <f t="shared" si="9"/>
        <v>0</v>
      </c>
      <c r="M25" s="1">
        <f t="shared" si="10"/>
        <v>0</v>
      </c>
      <c r="N25" s="1">
        <f t="shared" si="11"/>
        <v>0</v>
      </c>
      <c r="O25" s="1">
        <f t="shared" si="12"/>
        <v>0</v>
      </c>
      <c r="P25" s="1">
        <f t="shared" si="13"/>
        <v>1</v>
      </c>
      <c r="Q25" s="1">
        <f t="shared" si="14"/>
        <v>0</v>
      </c>
      <c r="R25" s="1">
        <f t="shared" si="15"/>
        <v>0</v>
      </c>
      <c r="S25" s="1">
        <f t="shared" si="16"/>
        <v>0</v>
      </c>
      <c r="T25" s="1">
        <f t="shared" si="17"/>
        <v>0</v>
      </c>
      <c r="U25" s="1">
        <f t="shared" si="18"/>
        <v>0</v>
      </c>
    </row>
    <row r="26" spans="1:21" x14ac:dyDescent="0.3">
      <c r="A26" s="1">
        <v>11</v>
      </c>
      <c r="B26" s="1">
        <f t="shared" si="1"/>
        <v>2</v>
      </c>
      <c r="C26" s="1">
        <f t="shared" si="2"/>
        <v>3</v>
      </c>
      <c r="D26" s="1">
        <f t="shared" si="3"/>
        <v>-1</v>
      </c>
      <c r="E26" s="1">
        <f t="shared" si="4"/>
        <v>1</v>
      </c>
      <c r="F26" s="1">
        <f t="shared" si="5"/>
        <v>1</v>
      </c>
      <c r="G26" s="1">
        <f t="shared" si="6"/>
        <v>1</v>
      </c>
      <c r="H26" s="1">
        <f t="shared" si="7"/>
        <v>-1</v>
      </c>
      <c r="I26" s="1">
        <f t="shared" si="8"/>
        <v>1</v>
      </c>
      <c r="J26" s="1">
        <f t="shared" si="9"/>
        <v>2</v>
      </c>
      <c r="K26" s="1">
        <f t="shared" si="9"/>
        <v>-2</v>
      </c>
      <c r="L26" s="1">
        <f t="shared" si="9"/>
        <v>0</v>
      </c>
      <c r="M26" s="1">
        <f t="shared" si="10"/>
        <v>-0.84662165026149605</v>
      </c>
      <c r="N26" s="1">
        <f t="shared" si="11"/>
        <v>8</v>
      </c>
      <c r="O26" s="1">
        <f t="shared" si="12"/>
        <v>0.21165541256537401</v>
      </c>
      <c r="P26" s="1">
        <f t="shared" si="13"/>
        <v>1</v>
      </c>
      <c r="Q26" s="1">
        <f t="shared" si="14"/>
        <v>-0.21165541256537401</v>
      </c>
      <c r="R26" s="1">
        <f t="shared" si="15"/>
        <v>0.21165541256537401</v>
      </c>
      <c r="S26" s="1">
        <f t="shared" si="16"/>
        <v>0</v>
      </c>
      <c r="T26" s="1">
        <f t="shared" si="17"/>
        <v>0.21165541256537401</v>
      </c>
      <c r="U26" s="1">
        <f t="shared" si="18"/>
        <v>0</v>
      </c>
    </row>
    <row r="27" spans="1:21" x14ac:dyDescent="0.3">
      <c r="A27" s="1">
        <v>12</v>
      </c>
      <c r="B27" s="1">
        <f t="shared" si="1"/>
        <v>3</v>
      </c>
      <c r="C27" s="1">
        <f t="shared" si="2"/>
        <v>0</v>
      </c>
      <c r="D27" s="1">
        <f t="shared" si="3"/>
        <v>1</v>
      </c>
      <c r="E27" s="1">
        <f t="shared" si="4"/>
        <v>-1</v>
      </c>
      <c r="F27" s="1">
        <f t="shared" si="5"/>
        <v>1</v>
      </c>
      <c r="G27" s="1">
        <f t="shared" si="6"/>
        <v>1</v>
      </c>
      <c r="H27" s="1">
        <f t="shared" si="7"/>
        <v>1</v>
      </c>
      <c r="I27" s="1">
        <f t="shared" si="8"/>
        <v>-1</v>
      </c>
      <c r="J27" s="1">
        <f t="shared" si="9"/>
        <v>0</v>
      </c>
      <c r="K27" s="1">
        <f t="shared" si="9"/>
        <v>2</v>
      </c>
      <c r="L27" s="1">
        <f t="shared" si="9"/>
        <v>-2</v>
      </c>
      <c r="M27" s="1">
        <f t="shared" si="10"/>
        <v>6.2831853071795862</v>
      </c>
      <c r="N27" s="1">
        <f t="shared" si="11"/>
        <v>4</v>
      </c>
      <c r="O27" s="1">
        <f t="shared" si="12"/>
        <v>4.1415926535897931</v>
      </c>
      <c r="P27" s="1">
        <f t="shared" si="13"/>
        <v>-1</v>
      </c>
      <c r="Q27" s="1">
        <f t="shared" si="14"/>
        <v>4.1415926535897931</v>
      </c>
      <c r="R27" s="1">
        <f t="shared" si="15"/>
        <v>4.1415926535897931</v>
      </c>
      <c r="S27" s="1">
        <f t="shared" si="16"/>
        <v>4</v>
      </c>
      <c r="T27" s="1">
        <f t="shared" si="17"/>
        <v>4</v>
      </c>
      <c r="U27" s="1">
        <f t="shared" si="18"/>
        <v>4</v>
      </c>
    </row>
    <row r="28" spans="1:21" x14ac:dyDescent="0.3">
      <c r="A28" s="1">
        <v>13</v>
      </c>
      <c r="B28" s="1">
        <f t="shared" si="1"/>
        <v>3</v>
      </c>
      <c r="C28" s="1">
        <f t="shared" si="2"/>
        <v>1</v>
      </c>
      <c r="D28" s="1">
        <f t="shared" si="3"/>
        <v>1</v>
      </c>
      <c r="E28" s="1">
        <f t="shared" si="4"/>
        <v>-1</v>
      </c>
      <c r="F28" s="1">
        <f t="shared" si="5"/>
        <v>1</v>
      </c>
      <c r="G28" s="1">
        <f t="shared" si="6"/>
        <v>-1</v>
      </c>
      <c r="H28" s="1">
        <f t="shared" si="7"/>
        <v>-1</v>
      </c>
      <c r="I28" s="1">
        <f t="shared" si="8"/>
        <v>-1</v>
      </c>
      <c r="J28" s="1">
        <f t="shared" si="9"/>
        <v>-2</v>
      </c>
      <c r="K28" s="1">
        <f t="shared" si="9"/>
        <v>0</v>
      </c>
      <c r="L28" s="1">
        <f t="shared" si="9"/>
        <v>-2</v>
      </c>
      <c r="M28" s="1">
        <f t="shared" si="10"/>
        <v>-5.4365636569180902</v>
      </c>
      <c r="N28" s="1">
        <f t="shared" si="11"/>
        <v>4</v>
      </c>
      <c r="O28" s="1">
        <f t="shared" si="12"/>
        <v>-1.7182818284590451</v>
      </c>
      <c r="P28" s="1">
        <f t="shared" si="13"/>
        <v>-1</v>
      </c>
      <c r="Q28" s="1">
        <f t="shared" si="14"/>
        <v>-1.7182818284590451</v>
      </c>
      <c r="R28" s="1">
        <f t="shared" si="15"/>
        <v>-1.7182818284590451</v>
      </c>
      <c r="S28" s="1">
        <f t="shared" si="16"/>
        <v>0</v>
      </c>
      <c r="T28" s="1">
        <f t="shared" si="17"/>
        <v>0</v>
      </c>
      <c r="U28" s="1">
        <f t="shared" si="18"/>
        <v>0</v>
      </c>
    </row>
    <row r="29" spans="1:21" x14ac:dyDescent="0.3">
      <c r="A29" s="1">
        <v>14</v>
      </c>
      <c r="B29" s="1">
        <f t="shared" si="1"/>
        <v>3</v>
      </c>
      <c r="C29" s="1">
        <f t="shared" si="2"/>
        <v>2</v>
      </c>
      <c r="D29" s="1">
        <f t="shared" si="3"/>
        <v>1</v>
      </c>
      <c r="E29" s="1">
        <f t="shared" si="4"/>
        <v>-1</v>
      </c>
      <c r="F29" s="1">
        <f t="shared" si="5"/>
        <v>1</v>
      </c>
      <c r="G29" s="1">
        <f t="shared" si="6"/>
        <v>-1</v>
      </c>
      <c r="H29" s="1">
        <f t="shared" si="7"/>
        <v>1</v>
      </c>
      <c r="I29" s="1">
        <f t="shared" si="8"/>
        <v>1</v>
      </c>
      <c r="J29" s="1">
        <f t="shared" si="9"/>
        <v>-2</v>
      </c>
      <c r="K29" s="1">
        <f t="shared" si="9"/>
        <v>2</v>
      </c>
      <c r="L29" s="1">
        <f t="shared" si="9"/>
        <v>0</v>
      </c>
      <c r="M29" s="1">
        <f t="shared" si="10"/>
        <v>0.84662165026149605</v>
      </c>
      <c r="N29" s="1">
        <f t="shared" si="11"/>
        <v>8</v>
      </c>
      <c r="O29" s="1">
        <f t="shared" si="12"/>
        <v>-0.21165541256537401</v>
      </c>
      <c r="P29" s="1">
        <f t="shared" si="13"/>
        <v>1</v>
      </c>
      <c r="Q29" s="1">
        <f t="shared" si="14"/>
        <v>0.21165541256537401</v>
      </c>
      <c r="R29" s="1">
        <f t="shared" si="15"/>
        <v>-0.21165541256537401</v>
      </c>
      <c r="S29" s="1">
        <f t="shared" si="16"/>
        <v>0.21165541256537401</v>
      </c>
      <c r="T29" s="1">
        <f t="shared" si="17"/>
        <v>0</v>
      </c>
      <c r="U29" s="1">
        <f t="shared" si="18"/>
        <v>0</v>
      </c>
    </row>
    <row r="30" spans="1:21" x14ac:dyDescent="0.3">
      <c r="A30" s="1">
        <v>15</v>
      </c>
      <c r="B30" s="1">
        <f t="shared" si="1"/>
        <v>3</v>
      </c>
      <c r="C30" s="1">
        <f t="shared" si="2"/>
        <v>3</v>
      </c>
      <c r="D30" s="1">
        <f t="shared" si="3"/>
        <v>1</v>
      </c>
      <c r="E30" s="1">
        <f t="shared" si="4"/>
        <v>-1</v>
      </c>
      <c r="F30" s="1">
        <f t="shared" si="5"/>
        <v>1</v>
      </c>
      <c r="G30" s="1">
        <f t="shared" si="6"/>
        <v>1</v>
      </c>
      <c r="H30" s="1">
        <f t="shared" si="7"/>
        <v>-1</v>
      </c>
      <c r="I30" s="1">
        <f t="shared" si="8"/>
        <v>1</v>
      </c>
      <c r="J30" s="1">
        <f t="shared" si="9"/>
        <v>0</v>
      </c>
      <c r="K30" s="1">
        <f t="shared" si="9"/>
        <v>0</v>
      </c>
      <c r="L30" s="1">
        <f t="shared" si="9"/>
        <v>0</v>
      </c>
      <c r="M30" s="1">
        <f t="shared" si="10"/>
        <v>0</v>
      </c>
      <c r="N30" s="1">
        <f t="shared" si="11"/>
        <v>0</v>
      </c>
      <c r="O30" s="1">
        <f t="shared" si="12"/>
        <v>0</v>
      </c>
      <c r="P30" s="1">
        <f t="shared" si="13"/>
        <v>1</v>
      </c>
      <c r="Q30" s="1">
        <f t="shared" si="14"/>
        <v>0</v>
      </c>
      <c r="R30" s="1">
        <f t="shared" si="15"/>
        <v>0</v>
      </c>
      <c r="S30" s="1">
        <f t="shared" si="16"/>
        <v>0</v>
      </c>
      <c r="T30" s="1">
        <f t="shared" si="17"/>
        <v>0</v>
      </c>
      <c r="U30" s="1">
        <f t="shared" si="18"/>
        <v>0</v>
      </c>
    </row>
    <row r="32" spans="1:21" x14ac:dyDescent="0.3">
      <c r="A32" s="1" t="s">
        <v>5</v>
      </c>
    </row>
    <row r="33" spans="1:3" x14ac:dyDescent="0.3">
      <c r="A33" s="1">
        <f>COUNTA(A15:A30)</f>
        <v>16</v>
      </c>
      <c r="B33" s="1">
        <f>COUNTA(A34:C34)</f>
        <v>3</v>
      </c>
    </row>
    <row r="34" spans="1:3" x14ac:dyDescent="0.3">
      <c r="A34" s="1">
        <f>B15</f>
        <v>0</v>
      </c>
      <c r="B34" s="1">
        <f>C15</f>
        <v>0</v>
      </c>
      <c r="C34" s="1">
        <f>U15</f>
        <v>0</v>
      </c>
    </row>
    <row r="35" spans="1:3" x14ac:dyDescent="0.3">
      <c r="A35" s="1">
        <f t="shared" ref="A35:B48" si="19">B16</f>
        <v>0</v>
      </c>
      <c r="B35" s="1">
        <f t="shared" si="19"/>
        <v>1</v>
      </c>
      <c r="C35" s="1">
        <f t="shared" ref="C35:C49" si="20">U16</f>
        <v>0</v>
      </c>
    </row>
    <row r="36" spans="1:3" x14ac:dyDescent="0.3">
      <c r="A36" s="1">
        <f t="shared" si="19"/>
        <v>0</v>
      </c>
      <c r="B36" s="1">
        <f t="shared" si="19"/>
        <v>2</v>
      </c>
      <c r="C36" s="1">
        <f t="shared" si="20"/>
        <v>3.7182818284590451</v>
      </c>
    </row>
    <row r="37" spans="1:3" x14ac:dyDescent="0.3">
      <c r="A37" s="1">
        <f t="shared" si="19"/>
        <v>0</v>
      </c>
      <c r="B37" s="1">
        <f t="shared" si="19"/>
        <v>3</v>
      </c>
      <c r="C37" s="1">
        <f t="shared" si="20"/>
        <v>4</v>
      </c>
    </row>
    <row r="38" spans="1:3" x14ac:dyDescent="0.3">
      <c r="A38" s="1">
        <f t="shared" si="19"/>
        <v>1</v>
      </c>
      <c r="B38" s="1">
        <f t="shared" si="19"/>
        <v>0</v>
      </c>
      <c r="C38" s="1">
        <f t="shared" si="20"/>
        <v>0</v>
      </c>
    </row>
    <row r="39" spans="1:3" x14ac:dyDescent="0.3">
      <c r="A39" s="1">
        <f t="shared" si="19"/>
        <v>1</v>
      </c>
      <c r="B39" s="1">
        <f t="shared" si="19"/>
        <v>1</v>
      </c>
      <c r="C39" s="1">
        <f t="shared" si="20"/>
        <v>0</v>
      </c>
    </row>
    <row r="40" spans="1:3" x14ac:dyDescent="0.3">
      <c r="A40" s="1">
        <f t="shared" si="19"/>
        <v>1</v>
      </c>
      <c r="B40" s="1">
        <f t="shared" si="19"/>
        <v>2</v>
      </c>
      <c r="C40" s="1">
        <f t="shared" si="20"/>
        <v>0</v>
      </c>
    </row>
    <row r="41" spans="1:3" x14ac:dyDescent="0.3">
      <c r="A41" s="1">
        <f t="shared" si="19"/>
        <v>1</v>
      </c>
      <c r="B41" s="1">
        <f t="shared" si="19"/>
        <v>3</v>
      </c>
      <c r="C41" s="1">
        <f t="shared" si="20"/>
        <v>0</v>
      </c>
    </row>
    <row r="42" spans="1:3" x14ac:dyDescent="0.3">
      <c r="A42" s="1">
        <f t="shared" si="19"/>
        <v>2</v>
      </c>
      <c r="B42" s="1">
        <f t="shared" si="19"/>
        <v>0</v>
      </c>
      <c r="C42" s="1">
        <f t="shared" si="20"/>
        <v>3.7182818284590451</v>
      </c>
    </row>
    <row r="43" spans="1:3" x14ac:dyDescent="0.3">
      <c r="A43" s="1">
        <f t="shared" si="19"/>
        <v>2</v>
      </c>
      <c r="B43" s="1">
        <f t="shared" si="19"/>
        <v>1</v>
      </c>
      <c r="C43" s="1">
        <f t="shared" si="20"/>
        <v>0</v>
      </c>
    </row>
    <row r="44" spans="1:3" x14ac:dyDescent="0.3">
      <c r="A44" s="1">
        <f t="shared" si="19"/>
        <v>2</v>
      </c>
      <c r="B44" s="1">
        <f t="shared" si="19"/>
        <v>2</v>
      </c>
      <c r="C44" s="1">
        <f t="shared" si="20"/>
        <v>0</v>
      </c>
    </row>
    <row r="45" spans="1:3" x14ac:dyDescent="0.3">
      <c r="A45" s="1">
        <f t="shared" si="19"/>
        <v>2</v>
      </c>
      <c r="B45" s="1">
        <f t="shared" si="19"/>
        <v>3</v>
      </c>
      <c r="C45" s="1">
        <f t="shared" si="20"/>
        <v>0</v>
      </c>
    </row>
    <row r="46" spans="1:3" x14ac:dyDescent="0.3">
      <c r="A46" s="1">
        <f t="shared" si="19"/>
        <v>3</v>
      </c>
      <c r="B46" s="1">
        <f t="shared" si="19"/>
        <v>0</v>
      </c>
      <c r="C46" s="1">
        <f t="shared" si="20"/>
        <v>4</v>
      </c>
    </row>
    <row r="47" spans="1:3" x14ac:dyDescent="0.3">
      <c r="A47" s="1">
        <f t="shared" si="19"/>
        <v>3</v>
      </c>
      <c r="B47" s="1">
        <f t="shared" si="19"/>
        <v>1</v>
      </c>
      <c r="C47" s="1">
        <f t="shared" si="20"/>
        <v>0</v>
      </c>
    </row>
    <row r="48" spans="1:3" x14ac:dyDescent="0.3">
      <c r="A48" s="1">
        <f t="shared" si="19"/>
        <v>3</v>
      </c>
      <c r="B48" s="1">
        <f t="shared" si="19"/>
        <v>2</v>
      </c>
      <c r="C48" s="1">
        <f t="shared" si="20"/>
        <v>0</v>
      </c>
    </row>
    <row r="49" spans="1:3" x14ac:dyDescent="0.3">
      <c r="A49" s="1">
        <f>B30</f>
        <v>3</v>
      </c>
      <c r="B49" s="1">
        <f>C30</f>
        <v>3</v>
      </c>
      <c r="C49" s="1">
        <f t="shared" si="2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A83" workbookViewId="0">
      <selection activeCell="A122" sqref="A122"/>
    </sheetView>
  </sheetViews>
  <sheetFormatPr defaultRowHeight="14.4" x14ac:dyDescent="0.3"/>
  <cols>
    <col min="1" max="16384" width="8.796875" style="1"/>
  </cols>
  <sheetData>
    <row r="1" spans="1:6" x14ac:dyDescent="0.3">
      <c r="A1" s="1" t="s">
        <v>14</v>
      </c>
      <c r="B1" s="1" t="s">
        <v>1</v>
      </c>
      <c r="C1" s="1" t="s">
        <v>2</v>
      </c>
      <c r="D1" s="1" t="s">
        <v>57</v>
      </c>
    </row>
    <row r="2" spans="1:6" x14ac:dyDescent="0.3">
      <c r="A2" s="1" t="s">
        <v>0</v>
      </c>
    </row>
    <row r="3" spans="1:6" x14ac:dyDescent="0.3">
      <c r="A3" s="1">
        <f>COUNTA(A4:A7)</f>
        <v>4</v>
      </c>
      <c r="B3" s="1">
        <f>COUNTA(A4:D4)</f>
        <v>4</v>
      </c>
    </row>
    <row r="4" spans="1:6" x14ac:dyDescent="0.3">
      <c r="A4" s="1">
        <f>4*IF(OR(B4&gt;0,C4&gt;0), 1, -1)</f>
        <v>4</v>
      </c>
      <c r="B4" s="1">
        <v>1</v>
      </c>
      <c r="C4" s="1">
        <v>1</v>
      </c>
      <c r="D4" s="1">
        <v>0</v>
      </c>
    </row>
    <row r="5" spans="1:6" x14ac:dyDescent="0.3">
      <c r="A5" s="1">
        <f>4*IF(OR(B5&gt;0,C5&gt;0), 1, -1)</f>
        <v>-4</v>
      </c>
      <c r="B5" s="1">
        <v>-1</v>
      </c>
      <c r="C5" s="1">
        <v>-1</v>
      </c>
      <c r="D5" s="1">
        <v>0</v>
      </c>
    </row>
    <row r="6" spans="1:6" x14ac:dyDescent="0.3">
      <c r="A6" s="1">
        <f>4*IF(OR(B6&gt;0,C6&gt;0), 1, -1)</f>
        <v>4</v>
      </c>
      <c r="B6" s="1">
        <v>-1</v>
      </c>
      <c r="C6" s="1">
        <v>1</v>
      </c>
      <c r="D6" s="1">
        <v>0</v>
      </c>
    </row>
    <row r="7" spans="1:6" x14ac:dyDescent="0.3">
      <c r="A7" s="1">
        <f>4*IF(OR(B7&gt;0,C7&gt;0), 1, -1)</f>
        <v>4</v>
      </c>
      <c r="B7" s="1">
        <v>1</v>
      </c>
      <c r="C7" s="1">
        <v>-1</v>
      </c>
      <c r="D7" s="1">
        <v>0</v>
      </c>
    </row>
    <row r="9" spans="1:6" x14ac:dyDescent="0.3">
      <c r="A9" s="1" t="s">
        <v>7</v>
      </c>
      <c r="B9" s="1" t="s">
        <v>1</v>
      </c>
      <c r="C9" s="1" t="s">
        <v>2</v>
      </c>
    </row>
    <row r="10" spans="1:6" x14ac:dyDescent="0.3">
      <c r="A10" s="1" t="s">
        <v>4</v>
      </c>
    </row>
    <row r="11" spans="1:6" x14ac:dyDescent="0.3">
      <c r="A11" s="1">
        <v>1</v>
      </c>
      <c r="B11" s="1">
        <f>COUNTA(A12:C12)</f>
        <v>3</v>
      </c>
    </row>
    <row r="12" spans="1:6" ht="15.6" x14ac:dyDescent="0.3">
      <c r="A12" s="1">
        <v>0</v>
      </c>
      <c r="B12" s="1">
        <f>SUMPRODUCT(B4:B7,D4:D7)</f>
        <v>0</v>
      </c>
      <c r="C12" s="1">
        <f>SUMPRODUCT(C4:C7,D4:D7)</f>
        <v>0</v>
      </c>
      <c r="F12"/>
    </row>
    <row r="16" spans="1:6" s="2" customFormat="1" ht="15" thickBot="1" x14ac:dyDescent="0.35">
      <c r="A16" s="2" t="s">
        <v>34</v>
      </c>
      <c r="B16" s="2">
        <v>0</v>
      </c>
    </row>
    <row r="17" spans="1:16" x14ac:dyDescent="0.3">
      <c r="A17" s="1" t="s">
        <v>17</v>
      </c>
      <c r="B17" s="1" t="s">
        <v>16</v>
      </c>
      <c r="C17" s="1" t="s">
        <v>6</v>
      </c>
      <c r="D17" s="1" t="s">
        <v>60</v>
      </c>
      <c r="E17" s="1" t="s">
        <v>61</v>
      </c>
      <c r="F17" s="1" t="s">
        <v>9</v>
      </c>
      <c r="G17" s="1" t="s">
        <v>10</v>
      </c>
      <c r="H17" s="1" t="s">
        <v>8</v>
      </c>
    </row>
    <row r="18" spans="1:16" ht="15.6" x14ac:dyDescent="0.3">
      <c r="A18" s="1">
        <f>D4</f>
        <v>0</v>
      </c>
      <c r="B18" s="1">
        <f>ABS(A4)</f>
        <v>4</v>
      </c>
      <c r="C18" s="1">
        <v>1</v>
      </c>
      <c r="D18" s="1">
        <f>SUMPRODUCT(B12:C12,B4:C4)-A12</f>
        <v>0</v>
      </c>
      <c r="E18" s="1">
        <f>SIGN(A$4)*D18</f>
        <v>0</v>
      </c>
      <c r="F18" s="1" t="b">
        <f>IF(A18&lt;0.0001,E18&gt;=1,TRUE)</f>
        <v>0</v>
      </c>
      <c r="G18" s="1" t="b">
        <f>IF(A18&gt;B18-0.0001,E18&lt;=1,TRUE)</f>
        <v>1</v>
      </c>
      <c r="H18" s="1" t="b">
        <f>AND(F18:G18)</f>
        <v>0</v>
      </c>
      <c r="K18"/>
    </row>
    <row r="19" spans="1:16" x14ac:dyDescent="0.3">
      <c r="A19" s="1">
        <f t="shared" ref="A19:A21" si="0">D5</f>
        <v>0</v>
      </c>
      <c r="B19" s="1">
        <f t="shared" ref="B19:B21" si="1">ABS(A5)</f>
        <v>4</v>
      </c>
      <c r="C19" s="1">
        <v>2</v>
      </c>
      <c r="D19" s="1">
        <f>SUMPRODUCT(B12:C12,B5:C5)-A12</f>
        <v>0</v>
      </c>
      <c r="E19" s="1">
        <f>SIGN(A$5)*D19</f>
        <v>0</v>
      </c>
      <c r="F19" s="1" t="b">
        <f>IF(A19&lt;0.0001,E19&gt;=1,TRUE)</f>
        <v>0</v>
      </c>
      <c r="G19" s="1" t="b">
        <f>IF(A19&gt;B19-0.0001,E19&lt;=1,TRUE)</f>
        <v>1</v>
      </c>
      <c r="H19" s="1" t="b">
        <f>AND(F19:G19)</f>
        <v>0</v>
      </c>
    </row>
    <row r="20" spans="1:16" x14ac:dyDescent="0.3">
      <c r="A20" s="1">
        <f t="shared" si="0"/>
        <v>0</v>
      </c>
      <c r="B20" s="1">
        <f t="shared" si="1"/>
        <v>4</v>
      </c>
      <c r="C20" s="1">
        <v>3</v>
      </c>
      <c r="D20" s="1">
        <f>SUMPRODUCT(B12:C12,B6:C6)-A12</f>
        <v>0</v>
      </c>
      <c r="E20" s="1">
        <f>SIGN(A$6)*D20</f>
        <v>0</v>
      </c>
      <c r="F20" s="1" t="b">
        <f>IF(A20&lt;0.0001,E20&gt;=1,TRUE)</f>
        <v>0</v>
      </c>
      <c r="G20" s="1" t="b">
        <f>IF(A20&gt;B20-0.0001,E20&lt;=1,TRUE)</f>
        <v>1</v>
      </c>
      <c r="H20" s="1" t="b">
        <f>AND(F20:G20)</f>
        <v>0</v>
      </c>
    </row>
    <row r="21" spans="1:16" x14ac:dyDescent="0.3">
      <c r="A21" s="1">
        <f t="shared" si="0"/>
        <v>0</v>
      </c>
      <c r="B21" s="1">
        <f t="shared" si="1"/>
        <v>4</v>
      </c>
      <c r="C21" s="1">
        <v>4</v>
      </c>
      <c r="D21" s="1">
        <f>SUMPRODUCT(B12:C12,B7:C7)-A12</f>
        <v>0</v>
      </c>
      <c r="E21" s="1">
        <f>SIGN(A$7)*D21</f>
        <v>0</v>
      </c>
      <c r="F21" s="1" t="b">
        <f>IF(A21&lt;0.0001,E21&gt;=1,TRUE)</f>
        <v>0</v>
      </c>
      <c r="G21" s="1" t="b">
        <f>IF(A21&gt;B21-0.0001,E21&lt;=1,TRUE)</f>
        <v>1</v>
      </c>
      <c r="H21" s="1" t="b">
        <f>AND(F21:G21)</f>
        <v>0</v>
      </c>
    </row>
    <row r="23" spans="1:16" ht="15" thickBot="1" x14ac:dyDescent="0.35">
      <c r="A23" s="3" t="s">
        <v>20</v>
      </c>
      <c r="B23" s="3">
        <f>C18</f>
        <v>1</v>
      </c>
      <c r="C23" s="1" t="s">
        <v>66</v>
      </c>
      <c r="D23" s="1">
        <f>INDEX(B$4:B$7,B23)</f>
        <v>1</v>
      </c>
      <c r="E23" s="1">
        <f>INDEX(C$4:C$7,B23)</f>
        <v>1</v>
      </c>
    </row>
    <row r="24" spans="1:16" ht="15" thickTop="1" x14ac:dyDescent="0.3">
      <c r="A24" s="1" t="s">
        <v>24</v>
      </c>
      <c r="B24" s="1" t="s">
        <v>25</v>
      </c>
      <c r="D24" s="1" t="s">
        <v>26</v>
      </c>
      <c r="E24" s="1" t="s">
        <v>11</v>
      </c>
      <c r="G24" s="1" t="s">
        <v>12</v>
      </c>
      <c r="H24" s="1" t="s">
        <v>13</v>
      </c>
      <c r="I24" s="1" t="s">
        <v>27</v>
      </c>
      <c r="J24" s="1" t="s">
        <v>56</v>
      </c>
      <c r="K24" s="1" t="s">
        <v>19</v>
      </c>
      <c r="L24" s="1" t="s">
        <v>30</v>
      </c>
      <c r="M24" s="1" t="s">
        <v>31</v>
      </c>
      <c r="N24" s="1" t="s">
        <v>35</v>
      </c>
      <c r="O24" s="1" t="s">
        <v>58</v>
      </c>
      <c r="P24" s="1" t="s">
        <v>59</v>
      </c>
    </row>
    <row r="25" spans="1:16" x14ac:dyDescent="0.3">
      <c r="A25" s="1">
        <v>1</v>
      </c>
      <c r="B25" s="1">
        <f>B$4</f>
        <v>1</v>
      </c>
      <c r="C25" s="1">
        <f>C$4</f>
        <v>1</v>
      </c>
      <c r="D25" s="1">
        <f>SIGN(A$4)</f>
        <v>1</v>
      </c>
      <c r="E25" s="1">
        <f>B25-INDEX(B$4:B$7,B23)</f>
        <v>0</v>
      </c>
      <c r="F25" s="1">
        <f>C25-INDEX(C$4:C$7,B23)</f>
        <v>0</v>
      </c>
      <c r="G25" s="1">
        <f>D25-SIGN(INDEX(A$4:A$7,B23))</f>
        <v>0</v>
      </c>
      <c r="H25" s="1">
        <f>SUMPRODUCT(B$12:C$12,E25:F25)</f>
        <v>0</v>
      </c>
      <c r="I25" s="1">
        <f>SUMPRODUCT(E25:F25,E25:F25)</f>
        <v>0</v>
      </c>
      <c r="J25" s="1">
        <f>IF(B23=A25, 0, 2*D25*(G25-H25)/I25)</f>
        <v>0</v>
      </c>
      <c r="K25" s="1">
        <f>D25*SIGN(INDEX(A$4:A$7,B23))</f>
        <v>1</v>
      </c>
      <c r="L25" s="1">
        <f>INDEX(A18:A21,B23)-K25*J25</f>
        <v>0</v>
      </c>
      <c r="M25" s="1">
        <f>INDEX(A18:A21,A25)-L25*K25</f>
        <v>0</v>
      </c>
      <c r="N25" s="1">
        <f>MAX(0, MIN(L25,ABS(INDEX(A$4:A$7,B23))))</f>
        <v>0</v>
      </c>
      <c r="O25" s="1">
        <f>MAX(0, MIN(M25,ABS(INDEX(A$4:A$7,A25))))</f>
        <v>0</v>
      </c>
      <c r="P25" s="1">
        <f>SIGN(J25)*MIN(ABS(N25-INDEX(A18:A21,B23)), ABS(O25-INDEX(A18:A21,A25)))</f>
        <v>0</v>
      </c>
    </row>
    <row r="26" spans="1:16" x14ac:dyDescent="0.3">
      <c r="A26" s="1">
        <v>2</v>
      </c>
      <c r="B26" s="1">
        <f>B$5</f>
        <v>-1</v>
      </c>
      <c r="C26" s="1">
        <f>C$5</f>
        <v>-1</v>
      </c>
      <c r="D26" s="1">
        <f>SIGN(A$5)</f>
        <v>-1</v>
      </c>
      <c r="E26" s="1">
        <f>B26-INDEX(B$4:B$7,B23)</f>
        <v>-2</v>
      </c>
      <c r="F26" s="1">
        <f>C26-INDEX(C$4:C$7,B23)</f>
        <v>-2</v>
      </c>
      <c r="G26" s="1">
        <f>D26-SIGN(INDEX(A$4:A$7,B23))</f>
        <v>-2</v>
      </c>
      <c r="H26" s="1">
        <f t="shared" ref="H26:H28" si="2">SUMPRODUCT(B$12:C$12,E26:F26)</f>
        <v>0</v>
      </c>
      <c r="I26" s="1">
        <f t="shared" ref="I26:I28" si="3">SUMPRODUCT(E26:F26,E26:F26)</f>
        <v>8</v>
      </c>
      <c r="J26" s="1">
        <f>IF(B23=A26, 0, 2*D26*(G26-H26)/I26)</f>
        <v>0.5</v>
      </c>
      <c r="K26" s="1">
        <f>D26*SIGN(INDEX(A$4:A$7,B23))</f>
        <v>-1</v>
      </c>
      <c r="L26" s="1">
        <f>INDEX(A18:A21,B23)-K26*J26</f>
        <v>0.5</v>
      </c>
      <c r="M26" s="1">
        <f>INDEX(A18:A21,A26)-L26*K26</f>
        <v>0.5</v>
      </c>
      <c r="N26" s="1">
        <f>MAX(0, MIN(L26,ABS(INDEX(A$4:A$7,B23))))</f>
        <v>0.5</v>
      </c>
      <c r="O26" s="1">
        <f>MAX(0, MIN(M26,ABS(INDEX(A$4:A$7,A26))))</f>
        <v>0.5</v>
      </c>
      <c r="P26" s="1">
        <f>SIGN(J26)*MIN(ABS(N26-INDEX(A18:A21,B23)), ABS(O26-INDEX(A18:A21,A26)))</f>
        <v>0.5</v>
      </c>
    </row>
    <row r="27" spans="1:16" x14ac:dyDescent="0.3">
      <c r="A27" s="1">
        <v>3</v>
      </c>
      <c r="B27" s="1">
        <f>B$6</f>
        <v>-1</v>
      </c>
      <c r="C27" s="1">
        <f>C$6</f>
        <v>1</v>
      </c>
      <c r="D27" s="1">
        <f>SIGN(A$6)</f>
        <v>1</v>
      </c>
      <c r="E27" s="1">
        <f>B27-INDEX(B$4:B$7,B23)</f>
        <v>-2</v>
      </c>
      <c r="F27" s="1">
        <f>C27-INDEX(C$4:C$7,B23)</f>
        <v>0</v>
      </c>
      <c r="G27" s="1">
        <f>D27-SIGN(INDEX(A$4:A$7,B23))</f>
        <v>0</v>
      </c>
      <c r="H27" s="1">
        <f t="shared" si="2"/>
        <v>0</v>
      </c>
      <c r="I27" s="1">
        <f t="shared" si="3"/>
        <v>4</v>
      </c>
      <c r="J27" s="1">
        <f>IF(B23=A27, 0, 2*D27*(G27-H27)/I27)</f>
        <v>0</v>
      </c>
      <c r="K27" s="1">
        <f>D27*SIGN(INDEX(A$4:A$7,B23))</f>
        <v>1</v>
      </c>
      <c r="L27" s="1">
        <f>INDEX(A18:A21,B23)-K27*J27</f>
        <v>0</v>
      </c>
      <c r="M27" s="1">
        <f>INDEX(A18:A21,A27)-L27*K27</f>
        <v>0</v>
      </c>
      <c r="N27" s="1">
        <f>MAX(0, MIN(L27,ABS(INDEX(A$4:A$7,B23))))</f>
        <v>0</v>
      </c>
      <c r="O27" s="1">
        <f>MAX(0, MIN(M27,ABS(INDEX(A$4:A$7,A27))))</f>
        <v>0</v>
      </c>
      <c r="P27" s="1">
        <f>SIGN(J27)*MIN(ABS(N27-INDEX(A18:A21,B23)), ABS(O27-INDEX(A18:A21,A27)))</f>
        <v>0</v>
      </c>
    </row>
    <row r="28" spans="1:16" x14ac:dyDescent="0.3">
      <c r="A28" s="1">
        <v>4</v>
      </c>
      <c r="B28" s="1">
        <f>B$7</f>
        <v>1</v>
      </c>
      <c r="C28" s="1">
        <f>C$7</f>
        <v>-1</v>
      </c>
      <c r="D28" s="1">
        <f>SIGN(A$7)</f>
        <v>1</v>
      </c>
      <c r="E28" s="1">
        <f>B28-INDEX(B$4:B$7,B23)</f>
        <v>0</v>
      </c>
      <c r="F28" s="1">
        <f>C28-INDEX(C$4:C$7,B23)</f>
        <v>-2</v>
      </c>
      <c r="G28" s="1">
        <f>D28-SIGN(INDEX(A$4:A$7,B23))</f>
        <v>0</v>
      </c>
      <c r="H28" s="1">
        <f t="shared" si="2"/>
        <v>0</v>
      </c>
      <c r="I28" s="1">
        <f t="shared" si="3"/>
        <v>4</v>
      </c>
      <c r="J28" s="1">
        <f>IF(B23=A28, 0, 2*D28*(G28-H28)/I28)</f>
        <v>0</v>
      </c>
      <c r="K28" s="1">
        <f>D28*SIGN(INDEX(A$4:A$7,B23))</f>
        <v>1</v>
      </c>
      <c r="L28" s="1">
        <f>INDEX(A18:A21,B23)-K28*J28</f>
        <v>0</v>
      </c>
      <c r="M28" s="1">
        <f>INDEX(A18:A21,A28)-L28*K28</f>
        <v>0</v>
      </c>
      <c r="N28" s="1">
        <f>MAX(0, MIN(L28,ABS(INDEX(A$4:A$7,B23))))</f>
        <v>0</v>
      </c>
      <c r="O28" s="1">
        <f>MAX(0, MIN(M28,ABS(INDEX(A$4:A$7,A28))))</f>
        <v>0</v>
      </c>
      <c r="P28" s="1">
        <f>SIGN(J28)*MIN(ABS(N28-INDEX(A18:A21,B23)), ABS(O28-INDEX(A18:A21,A28)))</f>
        <v>0</v>
      </c>
    </row>
    <row r="30" spans="1:16" ht="15" thickBot="1" x14ac:dyDescent="0.35">
      <c r="A30" s="3" t="s">
        <v>24</v>
      </c>
      <c r="B30" s="3">
        <v>2</v>
      </c>
      <c r="C30" s="1" t="s">
        <v>66</v>
      </c>
      <c r="D30" s="1">
        <f>INDEX(B$4:B$7,B30)</f>
        <v>-1</v>
      </c>
      <c r="E30" s="1">
        <f>INDEX(C$4:C$7,B30)</f>
        <v>-1</v>
      </c>
    </row>
    <row r="31" spans="1:16" ht="15" thickTop="1" x14ac:dyDescent="0.3">
      <c r="A31" s="1" t="s">
        <v>62</v>
      </c>
      <c r="B31" s="1">
        <f>-INDEX(K25:K28,B30)*B32</f>
        <v>0.5</v>
      </c>
    </row>
    <row r="32" spans="1:16" x14ac:dyDescent="0.3">
      <c r="A32" s="1" t="s">
        <v>63</v>
      </c>
      <c r="B32" s="1">
        <f>INDEX(P25:P28,B30)</f>
        <v>0.5</v>
      </c>
    </row>
    <row r="34" spans="1:16" x14ac:dyDescent="0.3">
      <c r="A34" s="1" t="s">
        <v>17</v>
      </c>
      <c r="B34" s="1" t="s">
        <v>16</v>
      </c>
      <c r="C34" s="1" t="s">
        <v>6</v>
      </c>
      <c r="D34" s="1" t="s">
        <v>18</v>
      </c>
      <c r="E34" s="1" t="s">
        <v>14</v>
      </c>
    </row>
    <row r="35" spans="1:16" x14ac:dyDescent="0.3">
      <c r="A35" s="1">
        <f>D19+D35</f>
        <v>0.5</v>
      </c>
      <c r="B35" s="1">
        <f>B18</f>
        <v>4</v>
      </c>
      <c r="C35" s="1">
        <v>1</v>
      </c>
      <c r="D35" s="1">
        <f>IF(C35=B23,B31,IF(C35=B30,B32,0))</f>
        <v>0.5</v>
      </c>
      <c r="E35" s="1">
        <f>SIGN(A$4)</f>
        <v>1</v>
      </c>
    </row>
    <row r="36" spans="1:16" x14ac:dyDescent="0.3">
      <c r="A36" s="1">
        <f t="shared" ref="A36:A38" si="4">D20+D36</f>
        <v>0.5</v>
      </c>
      <c r="B36" s="1">
        <f t="shared" ref="B36:B38" si="5">B19</f>
        <v>4</v>
      </c>
      <c r="C36" s="1">
        <v>2</v>
      </c>
      <c r="D36" s="1">
        <f>IF(C36=B23,B31,IF(C36=B30,B32,0))</f>
        <v>0.5</v>
      </c>
      <c r="E36" s="1">
        <f>SIGN(A$5)</f>
        <v>-1</v>
      </c>
    </row>
    <row r="37" spans="1:16" x14ac:dyDescent="0.3">
      <c r="A37" s="1">
        <f t="shared" si="4"/>
        <v>0</v>
      </c>
      <c r="B37" s="1">
        <f t="shared" si="5"/>
        <v>4</v>
      </c>
      <c r="C37" s="1">
        <v>3</v>
      </c>
      <c r="D37" s="1">
        <f>IF(C37=B23,B31,IF(C37=B30,B32,0))</f>
        <v>0</v>
      </c>
      <c r="E37" s="1">
        <f>SIGN(A$6)</f>
        <v>1</v>
      </c>
    </row>
    <row r="38" spans="1:16" x14ac:dyDescent="0.3">
      <c r="A38" s="1">
        <f t="shared" si="4"/>
        <v>0</v>
      </c>
      <c r="B38" s="1">
        <f t="shared" si="5"/>
        <v>4</v>
      </c>
      <c r="C38" s="1">
        <v>4</v>
      </c>
      <c r="D38" s="1">
        <f>IF(C38=B23,B31,IF(C38=B30,B32,0))</f>
        <v>0</v>
      </c>
      <c r="E38" s="1">
        <f>SIGN(A$7)</f>
        <v>1</v>
      </c>
    </row>
    <row r="40" spans="1:16" x14ac:dyDescent="0.3">
      <c r="A40" s="1" t="s">
        <v>7</v>
      </c>
      <c r="B40" s="1" t="s">
        <v>3</v>
      </c>
      <c r="E40" s="1" t="s">
        <v>64</v>
      </c>
      <c r="F40" s="1" t="s">
        <v>65</v>
      </c>
    </row>
    <row r="41" spans="1:16" x14ac:dyDescent="0.3">
      <c r="A41" s="1">
        <f>(E41+F41)/2</f>
        <v>0</v>
      </c>
      <c r="B41" s="1">
        <f>SUMPRODUCT(A35:A38,E35:E38,B$4:B$7)</f>
        <v>1</v>
      </c>
      <c r="C41" s="1">
        <f>SUMPRODUCT(A35:A38,E35:E38,C$4:C$7)</f>
        <v>1</v>
      </c>
      <c r="E41" s="1">
        <f>SUMPRODUCT(B41:C41,D23:E23)-INDEX(E35:E38,B23)</f>
        <v>1</v>
      </c>
      <c r="F41" s="1">
        <f>SUMPRODUCT(B41:C41,D30:E30)-INDEX(E35:E38,B30)</f>
        <v>-1</v>
      </c>
    </row>
    <row r="45" spans="1:16" ht="15" thickBot="1" x14ac:dyDescent="0.35">
      <c r="A45" s="2" t="s">
        <v>34</v>
      </c>
      <c r="B45" s="2">
        <f>B16+1</f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3">
      <c r="A46" s="1" t="s">
        <v>17</v>
      </c>
      <c r="B46" s="1" t="s">
        <v>16</v>
      </c>
      <c r="C46" s="1" t="s">
        <v>6</v>
      </c>
      <c r="D46" s="1" t="s">
        <v>60</v>
      </c>
      <c r="E46" s="1" t="s">
        <v>61</v>
      </c>
      <c r="F46" s="1" t="s">
        <v>9</v>
      </c>
      <c r="G46" s="1" t="s">
        <v>10</v>
      </c>
      <c r="H46" s="1" t="s">
        <v>8</v>
      </c>
    </row>
    <row r="47" spans="1:16" ht="15.6" x14ac:dyDescent="0.3">
      <c r="A47" s="1">
        <f>A35</f>
        <v>0.5</v>
      </c>
      <c r="B47" s="1">
        <f>B35</f>
        <v>4</v>
      </c>
      <c r="C47" s="1">
        <v>1</v>
      </c>
      <c r="D47" s="1">
        <f>SUMPRODUCT(B41:C41,B$4:C$4)-A41</f>
        <v>2</v>
      </c>
      <c r="E47" s="1">
        <f>SIGN(A$4)*D47</f>
        <v>2</v>
      </c>
      <c r="F47" s="1" t="b">
        <f>IF(A47&lt;0.0001,E47&gt;=1,TRUE)</f>
        <v>1</v>
      </c>
      <c r="G47" s="1" t="b">
        <f>IF(A47&gt;B47-0.0001,E47&lt;=1,TRUE)</f>
        <v>1</v>
      </c>
      <c r="H47" s="1" t="b">
        <f>AND(F47:G47)</f>
        <v>1</v>
      </c>
      <c r="K47"/>
    </row>
    <row r="48" spans="1:16" x14ac:dyDescent="0.3">
      <c r="A48" s="1">
        <f t="shared" ref="A48:B50" si="6">A36</f>
        <v>0.5</v>
      </c>
      <c r="B48" s="1">
        <f t="shared" si="6"/>
        <v>4</v>
      </c>
      <c r="C48" s="1">
        <v>2</v>
      </c>
      <c r="D48" s="1">
        <f>SUMPRODUCT(B41:C41,B$5:C$5)-A41</f>
        <v>-2</v>
      </c>
      <c r="E48" s="1">
        <f>SIGN(A$5)*D48</f>
        <v>2</v>
      </c>
      <c r="F48" s="1" t="b">
        <f>IF(A48&lt;0.0001,E48&gt;=1,TRUE)</f>
        <v>1</v>
      </c>
      <c r="G48" s="1" t="b">
        <f>IF(A48&gt;B48-0.0001,E48&lt;=1,TRUE)</f>
        <v>1</v>
      </c>
      <c r="H48" s="1" t="b">
        <f>AND(F48:G48)</f>
        <v>1</v>
      </c>
    </row>
    <row r="49" spans="1:16" x14ac:dyDescent="0.3">
      <c r="A49" s="1">
        <f t="shared" si="6"/>
        <v>0</v>
      </c>
      <c r="B49" s="1">
        <f t="shared" si="6"/>
        <v>4</v>
      </c>
      <c r="C49" s="1">
        <v>3</v>
      </c>
      <c r="D49" s="1">
        <f>SUMPRODUCT(B41:C41,B$6:C$6)-A41</f>
        <v>0</v>
      </c>
      <c r="E49" s="1">
        <f>SIGN(A$6)*D49</f>
        <v>0</v>
      </c>
      <c r="F49" s="1" t="b">
        <f>IF(A49&lt;0.0001,E49&gt;=1,TRUE)</f>
        <v>0</v>
      </c>
      <c r="G49" s="1" t="b">
        <f>IF(A49&gt;B49-0.0001,E49&lt;=1,TRUE)</f>
        <v>1</v>
      </c>
      <c r="H49" s="1" t="b">
        <f>AND(F49:G49)</f>
        <v>0</v>
      </c>
    </row>
    <row r="50" spans="1:16" x14ac:dyDescent="0.3">
      <c r="A50" s="1">
        <f t="shared" si="6"/>
        <v>0</v>
      </c>
      <c r="B50" s="1">
        <f t="shared" si="6"/>
        <v>4</v>
      </c>
      <c r="C50" s="1">
        <v>4</v>
      </c>
      <c r="D50" s="1">
        <f>SUMPRODUCT(B41:C41,B$7:C$7)-A41</f>
        <v>0</v>
      </c>
      <c r="E50" s="1">
        <f>SIGN(A$7)*D50</f>
        <v>0</v>
      </c>
      <c r="F50" s="1" t="b">
        <f>IF(A50&lt;0.0001,E50&gt;=1,TRUE)</f>
        <v>0</v>
      </c>
      <c r="G50" s="1" t="b">
        <f>IF(A50&gt;B50-0.0001,E50&lt;=1,TRUE)</f>
        <v>1</v>
      </c>
      <c r="H50" s="1" t="b">
        <f>AND(F50:G50)</f>
        <v>0</v>
      </c>
    </row>
    <row r="52" spans="1:16" ht="15" thickBot="1" x14ac:dyDescent="0.35">
      <c r="A52" s="3" t="s">
        <v>20</v>
      </c>
      <c r="B52" s="3">
        <v>3</v>
      </c>
      <c r="C52" s="1" t="s">
        <v>66</v>
      </c>
      <c r="D52" s="1">
        <f>INDEX(B$4:B$7,B52)</f>
        <v>-1</v>
      </c>
      <c r="E52" s="1">
        <f>INDEX(C$4:C$7,B52)</f>
        <v>1</v>
      </c>
    </row>
    <row r="53" spans="1:16" ht="15" thickTop="1" x14ac:dyDescent="0.3">
      <c r="A53" s="1" t="s">
        <v>24</v>
      </c>
      <c r="B53" s="1" t="s">
        <v>25</v>
      </c>
      <c r="D53" s="1" t="s">
        <v>26</v>
      </c>
      <c r="E53" s="1" t="s">
        <v>11</v>
      </c>
      <c r="G53" s="1" t="s">
        <v>12</v>
      </c>
      <c r="H53" s="1" t="s">
        <v>13</v>
      </c>
      <c r="I53" s="1" t="s">
        <v>27</v>
      </c>
      <c r="J53" s="1" t="s">
        <v>56</v>
      </c>
      <c r="K53" s="1" t="s">
        <v>19</v>
      </c>
      <c r="L53" s="1" t="s">
        <v>30</v>
      </c>
      <c r="M53" s="1" t="s">
        <v>31</v>
      </c>
      <c r="N53" s="1" t="s">
        <v>35</v>
      </c>
      <c r="O53" s="1" t="s">
        <v>58</v>
      </c>
      <c r="P53" s="1" t="s">
        <v>59</v>
      </c>
    </row>
    <row r="54" spans="1:16" x14ac:dyDescent="0.3">
      <c r="A54" s="1">
        <v>1</v>
      </c>
      <c r="B54" s="1">
        <f>B$4</f>
        <v>1</v>
      </c>
      <c r="C54" s="1">
        <f>C$4</f>
        <v>1</v>
      </c>
      <c r="D54" s="1">
        <f>SIGN(A$4)</f>
        <v>1</v>
      </c>
      <c r="E54" s="1">
        <f>B54-INDEX(B$4:B$7,B52)</f>
        <v>2</v>
      </c>
      <c r="F54" s="1">
        <f>C54-INDEX(C$4:C$7,B52)</f>
        <v>0</v>
      </c>
      <c r="G54" s="1">
        <f>D54-SIGN(INDEX(A$4:A$7,B52))</f>
        <v>0</v>
      </c>
      <c r="H54" s="1">
        <f>SUMPRODUCT(B$12:C$12,E54:F54)</f>
        <v>0</v>
      </c>
      <c r="I54" s="1">
        <f>SUMPRODUCT(E54:F54,E54:F54)</f>
        <v>4</v>
      </c>
      <c r="J54" s="1">
        <f>IF(B52=A54, 0, 2*D54*(G54-H54)/I54)</f>
        <v>0</v>
      </c>
      <c r="K54" s="1">
        <f>D54*SIGN(INDEX(A$4:A$7,B52))</f>
        <v>1</v>
      </c>
      <c r="L54" s="1">
        <f>INDEX(A47:A50,B52)-K54*J54</f>
        <v>0</v>
      </c>
      <c r="M54" s="1">
        <f>INDEX(A47:A50,A54)-L54*K54</f>
        <v>0.5</v>
      </c>
      <c r="N54" s="1">
        <f>MAX(0, MIN(L54,ABS(INDEX(A$4:A$7,B52))))</f>
        <v>0</v>
      </c>
      <c r="O54" s="1">
        <f>MAX(0, MIN(M54,ABS(INDEX(A$4:A$7,A54))))</f>
        <v>0.5</v>
      </c>
      <c r="P54" s="1">
        <f>SIGN(J54)*MIN(ABS(N54-INDEX(A47:A50,B52)), ABS(O54-INDEX(A47:A50,A54)))</f>
        <v>0</v>
      </c>
    </row>
    <row r="55" spans="1:16" x14ac:dyDescent="0.3">
      <c r="A55" s="1">
        <v>2</v>
      </c>
      <c r="B55" s="1">
        <f>B$5</f>
        <v>-1</v>
      </c>
      <c r="C55" s="1">
        <f>C$5</f>
        <v>-1</v>
      </c>
      <c r="D55" s="1">
        <f>SIGN(A$5)</f>
        <v>-1</v>
      </c>
      <c r="E55" s="1">
        <f>B55-INDEX(B$4:B$7,B52)</f>
        <v>0</v>
      </c>
      <c r="F55" s="1">
        <f>C55-INDEX(C$4:C$7,B52)</f>
        <v>-2</v>
      </c>
      <c r="G55" s="1">
        <f>D55-SIGN(INDEX(A$4:A$7,B52))</f>
        <v>-2</v>
      </c>
      <c r="H55" s="1">
        <f t="shared" ref="H55:H57" si="7">SUMPRODUCT(B$12:C$12,E55:F55)</f>
        <v>0</v>
      </c>
      <c r="I55" s="1">
        <f t="shared" ref="I55:I57" si="8">SUMPRODUCT(E55:F55,E55:F55)</f>
        <v>4</v>
      </c>
      <c r="J55" s="1">
        <f>IF(B52=A55, 0, 2*D55*(G55-H55)/I55)</f>
        <v>1</v>
      </c>
      <c r="K55" s="1">
        <f>D55*SIGN(INDEX(A$4:A$7,B52))</f>
        <v>-1</v>
      </c>
      <c r="L55" s="1">
        <f>INDEX(A47:A50,B52)-K55*J55</f>
        <v>1</v>
      </c>
      <c r="M55" s="1">
        <f>INDEX(A47:A50,A55)-L55*K55</f>
        <v>1.5</v>
      </c>
      <c r="N55" s="1">
        <f>MAX(0, MIN(L55,ABS(INDEX(A$4:A$7,B52))))</f>
        <v>1</v>
      </c>
      <c r="O55" s="1">
        <f>MAX(0, MIN(M55,ABS(INDEX(A$4:A$7,A55))))</f>
        <v>1.5</v>
      </c>
      <c r="P55" s="1">
        <f>SIGN(J55)*MIN(ABS(N55-INDEX(A47:A50,B52)), ABS(O55-INDEX(A47:A50,A55)))</f>
        <v>1</v>
      </c>
    </row>
    <row r="56" spans="1:16" x14ac:dyDescent="0.3">
      <c r="A56" s="1">
        <v>3</v>
      </c>
      <c r="B56" s="1">
        <f>B$6</f>
        <v>-1</v>
      </c>
      <c r="C56" s="1">
        <f>C$6</f>
        <v>1</v>
      </c>
      <c r="D56" s="1">
        <f>SIGN(A$6)</f>
        <v>1</v>
      </c>
      <c r="E56" s="1">
        <f>B56-INDEX(B$4:B$7,B52)</f>
        <v>0</v>
      </c>
      <c r="F56" s="1">
        <f>C56-INDEX(C$4:C$7,B52)</f>
        <v>0</v>
      </c>
      <c r="G56" s="1">
        <f>D56-SIGN(INDEX(A$4:A$7,B52))</f>
        <v>0</v>
      </c>
      <c r="H56" s="1">
        <f t="shared" si="7"/>
        <v>0</v>
      </c>
      <c r="I56" s="1">
        <f t="shared" si="8"/>
        <v>0</v>
      </c>
      <c r="J56" s="1">
        <f>IF(B52=A56, 0, 2*D56*(G56-H56)/I56)</f>
        <v>0</v>
      </c>
      <c r="K56" s="1">
        <f>D56*SIGN(INDEX(A$4:A$7,B52))</f>
        <v>1</v>
      </c>
      <c r="L56" s="1">
        <f>INDEX(A47:A50,B52)-K56*J56</f>
        <v>0</v>
      </c>
      <c r="M56" s="1">
        <f>INDEX(A47:A50,A56)-L56*K56</f>
        <v>0</v>
      </c>
      <c r="N56" s="1">
        <f>MAX(0, MIN(L56,ABS(INDEX(A$4:A$7,B52))))</f>
        <v>0</v>
      </c>
      <c r="O56" s="1">
        <f>MAX(0, MIN(M56,ABS(INDEX(A$4:A$7,A56))))</f>
        <v>0</v>
      </c>
      <c r="P56" s="1">
        <f>SIGN(J56)*MIN(ABS(N56-INDEX(A47:A50,B52)), ABS(O56-INDEX(A47:A50,A56)))</f>
        <v>0</v>
      </c>
    </row>
    <row r="57" spans="1:16" x14ac:dyDescent="0.3">
      <c r="A57" s="1">
        <v>4</v>
      </c>
      <c r="B57" s="1">
        <f>B$7</f>
        <v>1</v>
      </c>
      <c r="C57" s="1">
        <f>C$7</f>
        <v>-1</v>
      </c>
      <c r="D57" s="1">
        <f>SIGN(A$7)</f>
        <v>1</v>
      </c>
      <c r="E57" s="1">
        <f>B57-INDEX(B$4:B$7,B52)</f>
        <v>2</v>
      </c>
      <c r="F57" s="1">
        <f>C57-INDEX(C$4:C$7,B52)</f>
        <v>-2</v>
      </c>
      <c r="G57" s="1">
        <f>D57-SIGN(INDEX(A$4:A$7,B52))</f>
        <v>0</v>
      </c>
      <c r="H57" s="1">
        <f t="shared" si="7"/>
        <v>0</v>
      </c>
      <c r="I57" s="1">
        <f t="shared" si="8"/>
        <v>8</v>
      </c>
      <c r="J57" s="1">
        <f>IF(B52=A57, 0, 2*D57*(G57-H57)/I57)</f>
        <v>0</v>
      </c>
      <c r="K57" s="1">
        <f>D57*SIGN(INDEX(A$4:A$7,B52))</f>
        <v>1</v>
      </c>
      <c r="L57" s="1">
        <f>INDEX(A47:A50,B52)-K57*J57</f>
        <v>0</v>
      </c>
      <c r="M57" s="1">
        <f>INDEX(A47:A50,A57)-L57*K57</f>
        <v>0</v>
      </c>
      <c r="N57" s="1">
        <f>MAX(0, MIN(L57,ABS(INDEX(A$4:A$7,B52))))</f>
        <v>0</v>
      </c>
      <c r="O57" s="1">
        <f>MAX(0, MIN(M57,ABS(INDEX(A$4:A$7,A57))))</f>
        <v>0</v>
      </c>
      <c r="P57" s="1">
        <f>SIGN(J57)*MIN(ABS(N57-INDEX(A47:A50,B52)), ABS(O57-INDEX(A47:A50,A57)))</f>
        <v>0</v>
      </c>
    </row>
    <row r="59" spans="1:16" ht="15" thickBot="1" x14ac:dyDescent="0.35">
      <c r="A59" s="3" t="s">
        <v>24</v>
      </c>
      <c r="B59" s="3">
        <v>2</v>
      </c>
      <c r="C59" s="1" t="s">
        <v>66</v>
      </c>
      <c r="D59" s="1">
        <f>INDEX(B$4:B$7,B59)</f>
        <v>-1</v>
      </c>
      <c r="E59" s="1">
        <f>INDEX(C$4:C$7,B59)</f>
        <v>-1</v>
      </c>
    </row>
    <row r="60" spans="1:16" ht="15" thickTop="1" x14ac:dyDescent="0.3">
      <c r="A60" s="1" t="s">
        <v>62</v>
      </c>
      <c r="B60" s="1">
        <f>-INDEX(K54:K57,B59)*B61</f>
        <v>1</v>
      </c>
    </row>
    <row r="61" spans="1:16" x14ac:dyDescent="0.3">
      <c r="A61" s="1" t="s">
        <v>63</v>
      </c>
      <c r="B61" s="1">
        <f>INDEX(P54:P57,B59)</f>
        <v>1</v>
      </c>
    </row>
    <row r="63" spans="1:16" x14ac:dyDescent="0.3">
      <c r="A63" s="1" t="s">
        <v>17</v>
      </c>
      <c r="B63" s="1" t="s">
        <v>16</v>
      </c>
      <c r="C63" s="1" t="s">
        <v>6</v>
      </c>
      <c r="D63" s="1" t="s">
        <v>18</v>
      </c>
      <c r="E63" s="1" t="s">
        <v>14</v>
      </c>
    </row>
    <row r="64" spans="1:16" x14ac:dyDescent="0.3">
      <c r="A64" s="1">
        <f>A47+D64</f>
        <v>0.5</v>
      </c>
      <c r="B64" s="1">
        <f>B47</f>
        <v>4</v>
      </c>
      <c r="C64" s="1">
        <v>1</v>
      </c>
      <c r="D64" s="1">
        <f>IF(C64=B52,B60,IF(C64=B59,B61,0))</f>
        <v>0</v>
      </c>
      <c r="E64" s="1">
        <f>SIGN(A$4)</f>
        <v>1</v>
      </c>
    </row>
    <row r="65" spans="1:16" x14ac:dyDescent="0.3">
      <c r="A65" s="1">
        <f>A48+D65</f>
        <v>1.5</v>
      </c>
      <c r="B65" s="1">
        <f t="shared" ref="B65:B67" si="9">B48</f>
        <v>4</v>
      </c>
      <c r="C65" s="1">
        <v>2</v>
      </c>
      <c r="D65" s="1">
        <f>IF(C65=B52,B60,IF(C65=B59,B61,0))</f>
        <v>1</v>
      </c>
      <c r="E65" s="1">
        <f>SIGN(A$5)</f>
        <v>-1</v>
      </c>
    </row>
    <row r="66" spans="1:16" x14ac:dyDescent="0.3">
      <c r="A66" s="1">
        <f>A49+D66</f>
        <v>1</v>
      </c>
      <c r="B66" s="1">
        <f t="shared" si="9"/>
        <v>4</v>
      </c>
      <c r="C66" s="1">
        <v>3</v>
      </c>
      <c r="D66" s="1">
        <f>IF(C66=B52,B60,IF(C66=B59,B61,0))</f>
        <v>1</v>
      </c>
      <c r="E66" s="1">
        <f>SIGN(A$6)</f>
        <v>1</v>
      </c>
    </row>
    <row r="67" spans="1:16" x14ac:dyDescent="0.3">
      <c r="A67" s="1">
        <f>A50+D67</f>
        <v>0</v>
      </c>
      <c r="B67" s="1">
        <f t="shared" si="9"/>
        <v>4</v>
      </c>
      <c r="C67" s="1">
        <v>4</v>
      </c>
      <c r="D67" s="1">
        <f>IF(C67=B52,B60,IF(C67=B59,B61,0))</f>
        <v>0</v>
      </c>
      <c r="E67" s="1">
        <f>SIGN(A$7)</f>
        <v>1</v>
      </c>
    </row>
    <row r="69" spans="1:16" x14ac:dyDescent="0.3">
      <c r="A69" s="1" t="s">
        <v>7</v>
      </c>
      <c r="B69" s="1" t="s">
        <v>3</v>
      </c>
      <c r="E69" s="1" t="s">
        <v>64</v>
      </c>
      <c r="F69" s="1" t="s">
        <v>65</v>
      </c>
    </row>
    <row r="70" spans="1:16" x14ac:dyDescent="0.3">
      <c r="A70" s="1">
        <f>(E70+F70)/2</f>
        <v>-1</v>
      </c>
      <c r="B70" s="1">
        <f>SUMPRODUCT(A64:A67,E64:E67,B$4:B$7)</f>
        <v>1</v>
      </c>
      <c r="C70" s="1">
        <f>SUMPRODUCT(A64:A67,E64:E67,C$4:C$7)</f>
        <v>3</v>
      </c>
      <c r="E70" s="1">
        <f>SUMPRODUCT(B70:C70,D52:E52)-INDEX(E64:E67,B52)</f>
        <v>1</v>
      </c>
      <c r="F70" s="1">
        <f>SUMPRODUCT(B70:C70,D59:E59)-INDEX(E64:E67,B59)</f>
        <v>-3</v>
      </c>
    </row>
    <row r="74" spans="1:16" ht="15" thickBot="1" x14ac:dyDescent="0.35">
      <c r="A74" s="2" t="s">
        <v>34</v>
      </c>
      <c r="B74" s="2">
        <f>B45+1</f>
        <v>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1" t="s">
        <v>17</v>
      </c>
      <c r="B75" s="1" t="s">
        <v>16</v>
      </c>
      <c r="C75" s="1" t="s">
        <v>6</v>
      </c>
      <c r="D75" s="1" t="s">
        <v>60</v>
      </c>
      <c r="E75" s="1" t="s">
        <v>61</v>
      </c>
      <c r="F75" s="1" t="s">
        <v>9</v>
      </c>
      <c r="G75" s="1" t="s">
        <v>10</v>
      </c>
      <c r="H75" s="1" t="s">
        <v>8</v>
      </c>
    </row>
    <row r="76" spans="1:16" ht="15.6" x14ac:dyDescent="0.3">
      <c r="A76" s="1">
        <f>A64</f>
        <v>0.5</v>
      </c>
      <c r="B76" s="1">
        <f>B64</f>
        <v>4</v>
      </c>
      <c r="C76" s="1">
        <v>1</v>
      </c>
      <c r="D76" s="1">
        <f>SUMPRODUCT(B70:C70,B$4:C$4)-A70</f>
        <v>5</v>
      </c>
      <c r="E76" s="1">
        <f>SIGN(A$4)*D76</f>
        <v>5</v>
      </c>
      <c r="F76" s="1" t="b">
        <f>IF(A76&lt;0.0001,E76&gt;=1,TRUE)</f>
        <v>1</v>
      </c>
      <c r="G76" s="1" t="b">
        <f>IF(A76&gt;B76-0.0001,E76&lt;=1,TRUE)</f>
        <v>1</v>
      </c>
      <c r="H76" s="1" t="b">
        <f>AND(F76:G76)</f>
        <v>1</v>
      </c>
      <c r="K76"/>
    </row>
    <row r="77" spans="1:16" x14ac:dyDescent="0.3">
      <c r="A77" s="1">
        <f t="shared" ref="A77:B77" si="10">A65</f>
        <v>1.5</v>
      </c>
      <c r="B77" s="1">
        <f t="shared" si="10"/>
        <v>4</v>
      </c>
      <c r="C77" s="1">
        <v>2</v>
      </c>
      <c r="D77" s="1">
        <f>SUMPRODUCT(B70:C70,B$5:C$5)-A70</f>
        <v>-3</v>
      </c>
      <c r="E77" s="1">
        <f>SIGN(A$5)*D77</f>
        <v>3</v>
      </c>
      <c r="F77" s="1" t="b">
        <f>IF(A77&lt;0.0001,E77&gt;=1,TRUE)</f>
        <v>1</v>
      </c>
      <c r="G77" s="1" t="b">
        <f>IF(A77&gt;B77-0.0001,E77&lt;=1,TRUE)</f>
        <v>1</v>
      </c>
      <c r="H77" s="1" t="b">
        <f>AND(F77:G77)</f>
        <v>1</v>
      </c>
    </row>
    <row r="78" spans="1:16" x14ac:dyDescent="0.3">
      <c r="A78" s="1">
        <f t="shared" ref="A78:B78" si="11">A66</f>
        <v>1</v>
      </c>
      <c r="B78" s="1">
        <f t="shared" si="11"/>
        <v>4</v>
      </c>
      <c r="C78" s="1">
        <v>3</v>
      </c>
      <c r="D78" s="1">
        <f>SUMPRODUCT(B70:C70,B$6:C$6)-A70</f>
        <v>3</v>
      </c>
      <c r="E78" s="1">
        <f>SIGN(A$6)*D78</f>
        <v>3</v>
      </c>
      <c r="F78" s="1" t="b">
        <f>IF(A78&lt;0.0001,E78&gt;=1,TRUE)</f>
        <v>1</v>
      </c>
      <c r="G78" s="1" t="b">
        <f>IF(A78&gt;B78-0.0001,E78&lt;=1,TRUE)</f>
        <v>1</v>
      </c>
      <c r="H78" s="1" t="b">
        <f>AND(F78:G78)</f>
        <v>1</v>
      </c>
    </row>
    <row r="79" spans="1:16" x14ac:dyDescent="0.3">
      <c r="A79" s="1">
        <f t="shared" ref="A79:B79" si="12">A67</f>
        <v>0</v>
      </c>
      <c r="B79" s="1">
        <f t="shared" si="12"/>
        <v>4</v>
      </c>
      <c r="C79" s="1">
        <v>4</v>
      </c>
      <c r="D79" s="1">
        <f>SUMPRODUCT(B70:C70,B$7:C$7)-A70</f>
        <v>-1</v>
      </c>
      <c r="E79" s="1">
        <f>SIGN(A$7)*D79</f>
        <v>-1</v>
      </c>
      <c r="F79" s="1" t="b">
        <f>IF(A79&lt;0.0001,E79&gt;=1,TRUE)</f>
        <v>0</v>
      </c>
      <c r="G79" s="1" t="b">
        <f>IF(A79&gt;B79-0.0001,E79&lt;=1,TRUE)</f>
        <v>1</v>
      </c>
      <c r="H79" s="1" t="b">
        <f>AND(F79:G79)</f>
        <v>0</v>
      </c>
    </row>
    <row r="81" spans="1:16" ht="15" thickBot="1" x14ac:dyDescent="0.35">
      <c r="A81" s="3" t="s">
        <v>20</v>
      </c>
      <c r="B81" s="3">
        <v>4</v>
      </c>
      <c r="C81" s="1" t="s">
        <v>66</v>
      </c>
      <c r="D81" s="1">
        <f>INDEX(B$4:B$7,B81)</f>
        <v>1</v>
      </c>
      <c r="E81" s="1">
        <f>INDEX(C$4:C$7,B81)</f>
        <v>-1</v>
      </c>
    </row>
    <row r="82" spans="1:16" ht="15" thickTop="1" x14ac:dyDescent="0.3">
      <c r="A82" s="1" t="s">
        <v>24</v>
      </c>
      <c r="B82" s="1" t="s">
        <v>25</v>
      </c>
      <c r="D82" s="1" t="s">
        <v>26</v>
      </c>
      <c r="E82" s="1" t="s">
        <v>11</v>
      </c>
      <c r="G82" s="1" t="s">
        <v>12</v>
      </c>
      <c r="H82" s="1" t="s">
        <v>13</v>
      </c>
      <c r="I82" s="1" t="s">
        <v>27</v>
      </c>
      <c r="J82" s="1" t="s">
        <v>56</v>
      </c>
      <c r="K82" s="1" t="s">
        <v>19</v>
      </c>
      <c r="L82" s="1" t="s">
        <v>30</v>
      </c>
      <c r="M82" s="1" t="s">
        <v>31</v>
      </c>
      <c r="N82" s="1" t="s">
        <v>35</v>
      </c>
      <c r="O82" s="1" t="s">
        <v>58</v>
      </c>
      <c r="P82" s="1" t="s">
        <v>59</v>
      </c>
    </row>
    <row r="83" spans="1:16" x14ac:dyDescent="0.3">
      <c r="A83" s="1">
        <v>1</v>
      </c>
      <c r="B83" s="1">
        <f>B$4</f>
        <v>1</v>
      </c>
      <c r="C83" s="1">
        <f>C$4</f>
        <v>1</v>
      </c>
      <c r="D83" s="1">
        <f>SIGN(A$4)</f>
        <v>1</v>
      </c>
      <c r="E83" s="1">
        <f>B83-INDEX(B$4:B$7,B81)</f>
        <v>0</v>
      </c>
      <c r="F83" s="1">
        <f>C83-INDEX(C$4:C$7,B81)</f>
        <v>2</v>
      </c>
      <c r="G83" s="1">
        <f>D83-SIGN(INDEX(A$4:A$7,B81))</f>
        <v>0</v>
      </c>
      <c r="H83" s="1">
        <f>SUMPRODUCT(B$12:C$12,E83:F83)</f>
        <v>0</v>
      </c>
      <c r="I83" s="1">
        <f>SUMPRODUCT(E83:F83,E83:F83)</f>
        <v>4</v>
      </c>
      <c r="J83" s="1">
        <f>IF(B81=A83, 0, 2*D83*(G83-H83)/I83)</f>
        <v>0</v>
      </c>
      <c r="K83" s="1">
        <f>D83*SIGN(INDEX(A$4:A$7,B81))</f>
        <v>1</v>
      </c>
      <c r="L83" s="1">
        <f>INDEX(A76:A79,B81)-K83*J83</f>
        <v>0</v>
      </c>
      <c r="M83" s="1">
        <f>INDEX(A76:A79,A83)-L83*K83</f>
        <v>0.5</v>
      </c>
      <c r="N83" s="1">
        <f>MAX(0, MIN(L83,ABS(INDEX(A$4:A$7,B81))))</f>
        <v>0</v>
      </c>
      <c r="O83" s="1">
        <f>MAX(0, MIN(M83,ABS(INDEX(A$4:A$7,A83))))</f>
        <v>0.5</v>
      </c>
      <c r="P83" s="1">
        <f>SIGN(J83)*MIN(ABS(N83-INDEX(A76:A79,B81)), ABS(O83-INDEX(A76:A79,A83)))</f>
        <v>0</v>
      </c>
    </row>
    <row r="84" spans="1:16" x14ac:dyDescent="0.3">
      <c r="A84" s="1">
        <v>2</v>
      </c>
      <c r="B84" s="1">
        <f>B$5</f>
        <v>-1</v>
      </c>
      <c r="C84" s="1">
        <f>C$5</f>
        <v>-1</v>
      </c>
      <c r="D84" s="1">
        <f>SIGN(A$5)</f>
        <v>-1</v>
      </c>
      <c r="E84" s="1">
        <f>B84-INDEX(B$4:B$7,B81)</f>
        <v>-2</v>
      </c>
      <c r="F84" s="1">
        <f>C84-INDEX(C$4:C$7,B81)</f>
        <v>0</v>
      </c>
      <c r="G84" s="1">
        <f>D84-SIGN(INDEX(A$4:A$7,B81))</f>
        <v>-2</v>
      </c>
      <c r="H84" s="1">
        <f t="shared" ref="H84:H86" si="13">SUMPRODUCT(B$12:C$12,E84:F84)</f>
        <v>0</v>
      </c>
      <c r="I84" s="1">
        <f t="shared" ref="I84:I86" si="14">SUMPRODUCT(E84:F84,E84:F84)</f>
        <v>4</v>
      </c>
      <c r="J84" s="1">
        <f>IF(B81=A84, 0, 2*D84*(G84-H84)/I84)</f>
        <v>1</v>
      </c>
      <c r="K84" s="1">
        <f>D84*SIGN(INDEX(A$4:A$7,B81))</f>
        <v>-1</v>
      </c>
      <c r="L84" s="1">
        <f>INDEX(A76:A79,B81)-K84*J84</f>
        <v>1</v>
      </c>
      <c r="M84" s="1">
        <f>INDEX(A76:A79,A84)-L84*K84</f>
        <v>2.5</v>
      </c>
      <c r="N84" s="1">
        <f>MAX(0, MIN(L84,ABS(INDEX(A$4:A$7,B81))))</f>
        <v>1</v>
      </c>
      <c r="O84" s="1">
        <f>MAX(0, MIN(M84,ABS(INDEX(A$4:A$7,A84))))</f>
        <v>2.5</v>
      </c>
      <c r="P84" s="1">
        <f>SIGN(J84)*MIN(ABS(N84-INDEX(A76:A79,B81)), ABS(O84-INDEX(A76:A79,A84)))</f>
        <v>1</v>
      </c>
    </row>
    <row r="85" spans="1:16" x14ac:dyDescent="0.3">
      <c r="A85" s="1">
        <v>3</v>
      </c>
      <c r="B85" s="1">
        <f>B$6</f>
        <v>-1</v>
      </c>
      <c r="C85" s="1">
        <f>C$6</f>
        <v>1</v>
      </c>
      <c r="D85" s="1">
        <f>SIGN(A$6)</f>
        <v>1</v>
      </c>
      <c r="E85" s="1">
        <f>B85-INDEX(B$4:B$7,B81)</f>
        <v>-2</v>
      </c>
      <c r="F85" s="1">
        <f>C85-INDEX(C$4:C$7,B81)</f>
        <v>2</v>
      </c>
      <c r="G85" s="1">
        <f>D85-SIGN(INDEX(A$4:A$7,B81))</f>
        <v>0</v>
      </c>
      <c r="H85" s="1">
        <f t="shared" si="13"/>
        <v>0</v>
      </c>
      <c r="I85" s="1">
        <f t="shared" si="14"/>
        <v>8</v>
      </c>
      <c r="J85" s="1">
        <f>IF(B81=A85, 0, 2*D85*(G85-H85)/I85)</f>
        <v>0</v>
      </c>
      <c r="K85" s="1">
        <f>D85*SIGN(INDEX(A$4:A$7,B81))</f>
        <v>1</v>
      </c>
      <c r="L85" s="1">
        <f>INDEX(A76:A79,B81)-K85*J85</f>
        <v>0</v>
      </c>
      <c r="M85" s="1">
        <f>INDEX(A76:A79,A85)-L85*K85</f>
        <v>1</v>
      </c>
      <c r="N85" s="1">
        <f>MAX(0, MIN(L85,ABS(INDEX(A$4:A$7,B81))))</f>
        <v>0</v>
      </c>
      <c r="O85" s="1">
        <f>MAX(0, MIN(M85,ABS(INDEX(A$4:A$7,A85))))</f>
        <v>1</v>
      </c>
      <c r="P85" s="1">
        <f>SIGN(J85)*MIN(ABS(N85-INDEX(A76:A79,B81)), ABS(O85-INDEX(A76:A79,A85)))</f>
        <v>0</v>
      </c>
    </row>
    <row r="86" spans="1:16" x14ac:dyDescent="0.3">
      <c r="A86" s="1">
        <v>4</v>
      </c>
      <c r="B86" s="1">
        <f>B$7</f>
        <v>1</v>
      </c>
      <c r="C86" s="1">
        <f>C$7</f>
        <v>-1</v>
      </c>
      <c r="D86" s="1">
        <f>SIGN(A$7)</f>
        <v>1</v>
      </c>
      <c r="E86" s="1">
        <f>B86-INDEX(B$4:B$7,B81)</f>
        <v>0</v>
      </c>
      <c r="F86" s="1">
        <f>C86-INDEX(C$4:C$7,B81)</f>
        <v>0</v>
      </c>
      <c r="G86" s="1">
        <f>D86-SIGN(INDEX(A$4:A$7,B81))</f>
        <v>0</v>
      </c>
      <c r="H86" s="1">
        <f t="shared" si="13"/>
        <v>0</v>
      </c>
      <c r="I86" s="1">
        <f t="shared" si="14"/>
        <v>0</v>
      </c>
      <c r="J86" s="1">
        <f>IF(B81=A86, 0, 2*D86*(G86-H86)/I86)</f>
        <v>0</v>
      </c>
      <c r="K86" s="1">
        <f>D86*SIGN(INDEX(A$4:A$7,B81))</f>
        <v>1</v>
      </c>
      <c r="L86" s="1">
        <f>INDEX(A76:A79,B81)-K86*J86</f>
        <v>0</v>
      </c>
      <c r="M86" s="1">
        <f>INDEX(A76:A79,A86)-L86*K86</f>
        <v>0</v>
      </c>
      <c r="N86" s="1">
        <f>MAX(0, MIN(L86,ABS(INDEX(A$4:A$7,B81))))</f>
        <v>0</v>
      </c>
      <c r="O86" s="1">
        <f>MAX(0, MIN(M86,ABS(INDEX(A$4:A$7,A86))))</f>
        <v>0</v>
      </c>
      <c r="P86" s="1">
        <f>SIGN(J86)*MIN(ABS(N86-INDEX(A76:A79,B81)), ABS(O86-INDEX(A76:A79,A86)))</f>
        <v>0</v>
      </c>
    </row>
    <row r="88" spans="1:16" ht="15" thickBot="1" x14ac:dyDescent="0.35">
      <c r="A88" s="3" t="s">
        <v>24</v>
      </c>
      <c r="B88" s="3">
        <v>2</v>
      </c>
      <c r="C88" s="1" t="s">
        <v>66</v>
      </c>
      <c r="D88" s="1">
        <f>INDEX(B$4:B$7,B88)</f>
        <v>-1</v>
      </c>
      <c r="E88" s="1">
        <f>INDEX(C$4:C$7,B88)</f>
        <v>-1</v>
      </c>
    </row>
    <row r="89" spans="1:16" ht="15" thickTop="1" x14ac:dyDescent="0.3">
      <c r="A89" s="1" t="s">
        <v>62</v>
      </c>
      <c r="B89" s="1">
        <f>-INDEX(K83:K86,B88)*B90</f>
        <v>1</v>
      </c>
    </row>
    <row r="90" spans="1:16" x14ac:dyDescent="0.3">
      <c r="A90" s="1" t="s">
        <v>63</v>
      </c>
      <c r="B90" s="1">
        <f>INDEX(P83:P86,B88)</f>
        <v>1</v>
      </c>
    </row>
    <row r="92" spans="1:16" x14ac:dyDescent="0.3">
      <c r="A92" s="1" t="s">
        <v>17</v>
      </c>
      <c r="B92" s="1" t="s">
        <v>16</v>
      </c>
      <c r="C92" s="1" t="s">
        <v>6</v>
      </c>
      <c r="D92" s="1" t="s">
        <v>18</v>
      </c>
      <c r="E92" s="1" t="s">
        <v>14</v>
      </c>
    </row>
    <row r="93" spans="1:16" x14ac:dyDescent="0.3">
      <c r="A93" s="1">
        <f>A76+D93</f>
        <v>0.5</v>
      </c>
      <c r="B93" s="1">
        <f>B76</f>
        <v>4</v>
      </c>
      <c r="C93" s="1">
        <v>1</v>
      </c>
      <c r="D93" s="1">
        <f>IF(C93=B81,B89,IF(C93=B88,B90,0))</f>
        <v>0</v>
      </c>
      <c r="E93" s="1">
        <f>SIGN(A$4)</f>
        <v>1</v>
      </c>
    </row>
    <row r="94" spans="1:16" x14ac:dyDescent="0.3">
      <c r="A94" s="1">
        <f>A77+D94</f>
        <v>2.5</v>
      </c>
      <c r="B94" s="1">
        <f t="shared" ref="B94:B96" si="15">B77</f>
        <v>4</v>
      </c>
      <c r="C94" s="1">
        <v>2</v>
      </c>
      <c r="D94" s="1">
        <f>IF(C94=B81,B89,IF(C94=B88,B90,0))</f>
        <v>1</v>
      </c>
      <c r="E94" s="1">
        <f>SIGN(A$5)</f>
        <v>-1</v>
      </c>
    </row>
    <row r="95" spans="1:16" x14ac:dyDescent="0.3">
      <c r="A95" s="1">
        <f>A78+D95</f>
        <v>1</v>
      </c>
      <c r="B95" s="1">
        <f t="shared" si="15"/>
        <v>4</v>
      </c>
      <c r="C95" s="1">
        <v>3</v>
      </c>
      <c r="D95" s="1">
        <f>IF(C95=B81,B89,IF(C95=B88,B90,0))</f>
        <v>0</v>
      </c>
      <c r="E95" s="1">
        <f>SIGN(A$6)</f>
        <v>1</v>
      </c>
    </row>
    <row r="96" spans="1:16" x14ac:dyDescent="0.3">
      <c r="A96" s="1">
        <f>A79+D96</f>
        <v>1</v>
      </c>
      <c r="B96" s="1">
        <f t="shared" si="15"/>
        <v>4</v>
      </c>
      <c r="C96" s="1">
        <v>4</v>
      </c>
      <c r="D96" s="1">
        <f>IF(C96=B81,B89,IF(C96=B88,B90,0))</f>
        <v>1</v>
      </c>
      <c r="E96" s="1">
        <f>SIGN(A$7)</f>
        <v>1</v>
      </c>
    </row>
    <row r="98" spans="1:16" x14ac:dyDescent="0.3">
      <c r="A98" s="1" t="s">
        <v>7</v>
      </c>
      <c r="B98" s="1" t="s">
        <v>3</v>
      </c>
      <c r="E98" s="1" t="s">
        <v>64</v>
      </c>
      <c r="F98" s="1" t="s">
        <v>65</v>
      </c>
    </row>
    <row r="99" spans="1:16" x14ac:dyDescent="0.3">
      <c r="A99" s="1">
        <f>(E99+F99)/2</f>
        <v>-3</v>
      </c>
      <c r="B99" s="1">
        <f>SUMPRODUCT(A93:A96,E93:E96,B$4:B$7)</f>
        <v>3</v>
      </c>
      <c r="C99" s="1">
        <f>SUMPRODUCT(A93:A96,E93:E96,C$4:C$7)</f>
        <v>3</v>
      </c>
      <c r="E99" s="1">
        <f>SUMPRODUCT(B99:C99,D81:E81)-INDEX(E93:E96,B81)</f>
        <v>-1</v>
      </c>
      <c r="F99" s="1">
        <f>SUMPRODUCT(B99:C99,D88:E88)-INDEX(E93:E96,B88)</f>
        <v>-5</v>
      </c>
    </row>
    <row r="103" spans="1:16" ht="15" thickBot="1" x14ac:dyDescent="0.35">
      <c r="A103" s="2" t="s">
        <v>34</v>
      </c>
      <c r="B103" s="2">
        <f>B74+1</f>
        <v>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">
      <c r="A104" s="1" t="s">
        <v>17</v>
      </c>
      <c r="B104" s="1" t="s">
        <v>16</v>
      </c>
      <c r="C104" s="1" t="s">
        <v>6</v>
      </c>
      <c r="D104" s="1" t="s">
        <v>60</v>
      </c>
      <c r="E104" s="1" t="s">
        <v>61</v>
      </c>
      <c r="F104" s="1" t="s">
        <v>9</v>
      </c>
      <c r="G104" s="1" t="s">
        <v>10</v>
      </c>
      <c r="H104" s="1" t="s">
        <v>8</v>
      </c>
    </row>
    <row r="105" spans="1:16" ht="15.6" x14ac:dyDescent="0.3">
      <c r="A105" s="1">
        <f>A93</f>
        <v>0.5</v>
      </c>
      <c r="B105" s="1">
        <f>B93</f>
        <v>4</v>
      </c>
      <c r="C105" s="1">
        <v>1</v>
      </c>
      <c r="D105" s="1">
        <f>SUMPRODUCT(B99:C99,B$4:C$4)-A99</f>
        <v>9</v>
      </c>
      <c r="E105" s="1">
        <f>SIGN(A$4)*D105</f>
        <v>9</v>
      </c>
      <c r="F105" s="1" t="b">
        <f>IF(A105&lt;0.0001,E105&gt;=1,TRUE)</f>
        <v>1</v>
      </c>
      <c r="G105" s="1" t="b">
        <f>IF(A105&gt;B105-0.0001,E105&lt;=1,TRUE)</f>
        <v>1</v>
      </c>
      <c r="H105" s="1" t="b">
        <f>AND(F105:G105)</f>
        <v>1</v>
      </c>
      <c r="K105"/>
    </row>
    <row r="106" spans="1:16" x14ac:dyDescent="0.3">
      <c r="A106" s="1">
        <f t="shared" ref="A106:B106" si="16">A94</f>
        <v>2.5</v>
      </c>
      <c r="B106" s="1">
        <f t="shared" si="16"/>
        <v>4</v>
      </c>
      <c r="C106" s="1">
        <v>2</v>
      </c>
      <c r="D106" s="1">
        <f>SUMPRODUCT(B99:C99,B$5:C$5)-A99</f>
        <v>-3</v>
      </c>
      <c r="E106" s="1">
        <f>SIGN(A$5)*D106</f>
        <v>3</v>
      </c>
      <c r="F106" s="1" t="b">
        <f>IF(A106&lt;0.0001,E106&gt;=1,TRUE)</f>
        <v>1</v>
      </c>
      <c r="G106" s="1" t="b">
        <f>IF(A106&gt;B106-0.0001,E106&lt;=1,TRUE)</f>
        <v>1</v>
      </c>
      <c r="H106" s="1" t="b">
        <f>AND(F106:G106)</f>
        <v>1</v>
      </c>
    </row>
    <row r="107" spans="1:16" x14ac:dyDescent="0.3">
      <c r="A107" s="1">
        <f t="shared" ref="A107:B107" si="17">A95</f>
        <v>1</v>
      </c>
      <c r="B107" s="1">
        <f t="shared" si="17"/>
        <v>4</v>
      </c>
      <c r="C107" s="1">
        <v>3</v>
      </c>
      <c r="D107" s="1">
        <f>SUMPRODUCT(B99:C99,B$6:C$6)-A99</f>
        <v>3</v>
      </c>
      <c r="E107" s="1">
        <f>SIGN(A$6)*D107</f>
        <v>3</v>
      </c>
      <c r="F107" s="1" t="b">
        <f>IF(A107&lt;0.0001,E107&gt;=1,TRUE)</f>
        <v>1</v>
      </c>
      <c r="G107" s="1" t="b">
        <f>IF(A107&gt;B107-0.0001,E107&lt;=1,TRUE)</f>
        <v>1</v>
      </c>
      <c r="H107" s="1" t="b">
        <f>AND(F107:G107)</f>
        <v>1</v>
      </c>
    </row>
    <row r="108" spans="1:16" x14ac:dyDescent="0.3">
      <c r="A108" s="1">
        <f t="shared" ref="A108:B108" si="18">A96</f>
        <v>1</v>
      </c>
      <c r="B108" s="1">
        <f t="shared" si="18"/>
        <v>4</v>
      </c>
      <c r="C108" s="1">
        <v>4</v>
      </c>
      <c r="D108" s="1">
        <f>SUMPRODUCT(B99:C99,B$7:C$7)-A99</f>
        <v>3</v>
      </c>
      <c r="E108" s="1">
        <f>SIGN(A$7)*D108</f>
        <v>3</v>
      </c>
      <c r="F108" s="1" t="b">
        <f>IF(A108&lt;0.0001,E108&gt;=1,TRUE)</f>
        <v>1</v>
      </c>
      <c r="G108" s="1" t="b">
        <f>IF(A108&gt;B108-0.0001,E108&lt;=1,TRUE)</f>
        <v>1</v>
      </c>
      <c r="H108" s="1" t="b">
        <f>AND(F108:G108)</f>
        <v>1</v>
      </c>
    </row>
    <row r="110" spans="1:16" x14ac:dyDescent="0.3">
      <c r="A110" s="1" t="s">
        <v>69</v>
      </c>
      <c r="B110" s="1" t="s">
        <v>68</v>
      </c>
    </row>
    <row r="111" spans="1:16" x14ac:dyDescent="0.3">
      <c r="A111" s="1">
        <f>B74+1</f>
        <v>3</v>
      </c>
      <c r="B111" s="1">
        <v>2</v>
      </c>
    </row>
    <row r="112" spans="1:16" x14ac:dyDescent="0.3">
      <c r="A112" s="1">
        <f>B23-1</f>
        <v>0</v>
      </c>
      <c r="B112" s="1">
        <f>B30-1</f>
        <v>1</v>
      </c>
    </row>
    <row r="113" spans="1:7" x14ac:dyDescent="0.3">
      <c r="A113" s="1">
        <f>B52-1</f>
        <v>2</v>
      </c>
      <c r="B113" s="1">
        <f>B59-1</f>
        <v>1</v>
      </c>
    </row>
    <row r="114" spans="1:7" x14ac:dyDescent="0.3">
      <c r="A114" s="1">
        <f>B81-1</f>
        <v>3</v>
      </c>
      <c r="B114" s="1">
        <f>B88-1</f>
        <v>1</v>
      </c>
    </row>
    <row r="116" spans="1:7" x14ac:dyDescent="0.3">
      <c r="A116" s="1" t="s">
        <v>36</v>
      </c>
      <c r="B116" s="1" t="s">
        <v>67</v>
      </c>
    </row>
    <row r="117" spans="1:7" x14ac:dyDescent="0.3">
      <c r="A117" s="1">
        <f>A111</f>
        <v>3</v>
      </c>
      <c r="B117" s="1">
        <f>COUNTA(A105:A108)+COUNTA(A99:C99)</f>
        <v>7</v>
      </c>
      <c r="E117" s="1" t="s">
        <v>7</v>
      </c>
      <c r="F117" s="1" t="s">
        <v>3</v>
      </c>
    </row>
    <row r="118" spans="1:7" x14ac:dyDescent="0.3">
      <c r="A118" s="1">
        <f t="array" ref="A118:D118">TRANSPOSE(A35:A38)</f>
        <v>0.5</v>
      </c>
      <c r="B118" s="1">
        <v>0.5</v>
      </c>
      <c r="C118" s="1">
        <v>0</v>
      </c>
      <c r="D118" s="1">
        <v>0</v>
      </c>
      <c r="E118" s="1">
        <f>A41</f>
        <v>0</v>
      </c>
      <c r="F118" s="1">
        <f>B41</f>
        <v>1</v>
      </c>
      <c r="G118" s="1">
        <f>C41</f>
        <v>1</v>
      </c>
    </row>
    <row r="119" spans="1:7" x14ac:dyDescent="0.3">
      <c r="A119" s="1">
        <f t="array" ref="A119:D119">TRANSPOSE(A64:A67)</f>
        <v>0.5</v>
      </c>
      <c r="B119" s="1">
        <v>1.5</v>
      </c>
      <c r="C119" s="1">
        <v>1</v>
      </c>
      <c r="D119" s="1">
        <v>0</v>
      </c>
      <c r="E119" s="1">
        <f>A70</f>
        <v>-1</v>
      </c>
      <c r="F119" s="1">
        <f>B70</f>
        <v>1</v>
      </c>
      <c r="G119" s="1">
        <f>C70</f>
        <v>3</v>
      </c>
    </row>
    <row r="120" spans="1:7" x14ac:dyDescent="0.3">
      <c r="A120" s="1">
        <f t="array" ref="A120:D120">TRANSPOSE(A93:A96)</f>
        <v>0.5</v>
      </c>
      <c r="B120" s="1">
        <v>2.5</v>
      </c>
      <c r="C120" s="1">
        <v>1</v>
      </c>
      <c r="D120" s="1">
        <v>1</v>
      </c>
      <c r="E120" s="1">
        <f>A99</f>
        <v>-3</v>
      </c>
      <c r="F120" s="1">
        <f>B99</f>
        <v>3</v>
      </c>
      <c r="G120" s="1">
        <f>C99</f>
        <v>3</v>
      </c>
    </row>
    <row r="121" spans="1:7" x14ac:dyDescent="0.3">
      <c r="A121" s="1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9"/>
  <sheetViews>
    <sheetView topLeftCell="A46" zoomScaleNormal="100" workbookViewId="0">
      <selection activeCell="M73" sqref="M73"/>
    </sheetView>
  </sheetViews>
  <sheetFormatPr defaultRowHeight="14.4" x14ac:dyDescent="0.3"/>
  <cols>
    <col min="1" max="16384" width="8.796875" style="1"/>
  </cols>
  <sheetData>
    <row r="1" spans="1:14" x14ac:dyDescent="0.3">
      <c r="A1" s="1" t="s">
        <v>39</v>
      </c>
      <c r="B1" s="1">
        <f>EXP(1)</f>
        <v>2.7182818284590451</v>
      </c>
      <c r="C1" s="1">
        <f>PI()</f>
        <v>3.1415926535897931</v>
      </c>
    </row>
    <row r="2" spans="1:14" x14ac:dyDescent="0.3">
      <c r="A2" s="1" t="s">
        <v>40</v>
      </c>
      <c r="B2" s="1">
        <f>C1</f>
        <v>3.1415926535897931</v>
      </c>
      <c r="C2" s="1">
        <f>B1</f>
        <v>2.7182818284590451</v>
      </c>
    </row>
    <row r="4" spans="1:14" x14ac:dyDescent="0.3">
      <c r="A4" s="1" t="s">
        <v>41</v>
      </c>
      <c r="B4" s="1">
        <f>2*(C1-B1)</f>
        <v>0.84662165026149605</v>
      </c>
      <c r="K4" s="1" t="s">
        <v>42</v>
      </c>
      <c r="N4" s="1" t="s">
        <v>43</v>
      </c>
    </row>
    <row r="5" spans="1:14" x14ac:dyDescent="0.3">
      <c r="A5" s="1">
        <f t="shared" ref="A5:A14" si="0">B$4*(K5-0.5)</f>
        <v>-0.16844601716457608</v>
      </c>
      <c r="B5" s="1">
        <f t="shared" ref="B5:B14" si="1">B$4*(L5-0.5)</f>
        <v>0.19620597165224976</v>
      </c>
      <c r="K5" s="1">
        <v>0.30103743258567961</v>
      </c>
      <c r="L5" s="1">
        <v>0.73175165859702218</v>
      </c>
      <c r="M5" s="1">
        <v>0.18696228549995575</v>
      </c>
      <c r="N5" s="1">
        <f>IF(M5&lt;0.5, 1, 2)</f>
        <v>1</v>
      </c>
    </row>
    <row r="6" spans="1:14" x14ac:dyDescent="0.3">
      <c r="A6" s="1">
        <f t="shared" si="0"/>
        <v>0.34854014778493136</v>
      </c>
      <c r="B6" s="1">
        <f t="shared" si="1"/>
        <v>-0.10781122481133509</v>
      </c>
      <c r="K6" s="1">
        <v>0.91168348066373894</v>
      </c>
      <c r="L6" s="1">
        <v>0.37265713701269576</v>
      </c>
      <c r="M6" s="1">
        <v>2.1323829346123091E-2</v>
      </c>
      <c r="N6" s="1">
        <f t="shared" ref="N6:N14" si="2">IF(M6&lt;0.5, 1, 2)</f>
        <v>1</v>
      </c>
    </row>
    <row r="7" spans="1:14" x14ac:dyDescent="0.3">
      <c r="A7" s="1">
        <f t="shared" si="0"/>
        <v>3.9966629918223029E-2</v>
      </c>
      <c r="B7" s="1">
        <f t="shared" si="1"/>
        <v>0.33680661429338693</v>
      </c>
      <c r="K7" s="1">
        <v>0.54720719096408477</v>
      </c>
      <c r="L7" s="1">
        <v>0.8978242396581253</v>
      </c>
      <c r="M7" s="1">
        <v>4.4669268599993761E-2</v>
      </c>
      <c r="N7" s="1">
        <f t="shared" si="2"/>
        <v>1</v>
      </c>
    </row>
    <row r="8" spans="1:14" x14ac:dyDescent="0.3">
      <c r="A8" s="1">
        <f t="shared" si="0"/>
        <v>0.22885787256330586</v>
      </c>
      <c r="B8" s="1">
        <f t="shared" si="1"/>
        <v>-4.4272719447824349E-2</v>
      </c>
      <c r="K8" s="1">
        <v>0.77031894647699894</v>
      </c>
      <c r="L8" s="1">
        <v>0.44770660609240287</v>
      </c>
      <c r="M8" s="1">
        <v>0.82815227518828183</v>
      </c>
      <c r="N8" s="1">
        <f t="shared" si="2"/>
        <v>2</v>
      </c>
    </row>
    <row r="9" spans="1:14" x14ac:dyDescent="0.3">
      <c r="A9" s="1">
        <f t="shared" si="0"/>
        <v>0.40931833844276344</v>
      </c>
      <c r="B9" s="1">
        <f t="shared" si="1"/>
        <v>0.19488710746665294</v>
      </c>
      <c r="K9" s="1">
        <v>0.98347256217265089</v>
      </c>
      <c r="L9" s="1">
        <v>0.73019386216553539</v>
      </c>
      <c r="M9" s="1">
        <v>3.8590363560183638E-2</v>
      </c>
      <c r="N9" s="1">
        <f t="shared" si="2"/>
        <v>1</v>
      </c>
    </row>
    <row r="10" spans="1:14" x14ac:dyDescent="0.3">
      <c r="A10" s="1">
        <f t="shared" si="0"/>
        <v>0.33981930364403001</v>
      </c>
      <c r="B10" s="1">
        <f t="shared" si="1"/>
        <v>-0.27544812990122508</v>
      </c>
      <c r="K10" s="1">
        <v>0.90138272336771685</v>
      </c>
      <c r="L10" s="1">
        <v>0.17465026459440602</v>
      </c>
      <c r="M10" s="1">
        <v>0.5708370964544891</v>
      </c>
      <c r="N10" s="1">
        <f t="shared" si="2"/>
        <v>2</v>
      </c>
    </row>
    <row r="11" spans="1:14" x14ac:dyDescent="0.3">
      <c r="A11" s="1">
        <f t="shared" si="0"/>
        <v>8.2561451762014945E-2</v>
      </c>
      <c r="B11" s="1">
        <f t="shared" si="1"/>
        <v>-0.17753678443417042</v>
      </c>
      <c r="K11" s="1">
        <v>0.59751871067378703</v>
      </c>
      <c r="L11" s="1">
        <v>0.29029973497685224</v>
      </c>
      <c r="M11" s="1">
        <v>0.69375266037623384</v>
      </c>
      <c r="N11" s="1">
        <f t="shared" si="2"/>
        <v>2</v>
      </c>
    </row>
    <row r="12" spans="1:14" x14ac:dyDescent="0.3">
      <c r="A12" s="1">
        <f t="shared" si="0"/>
        <v>-0.20439952048599105</v>
      </c>
      <c r="B12" s="1">
        <f t="shared" si="1"/>
        <v>0.292312251983115</v>
      </c>
      <c r="K12" s="1">
        <v>0.25857040695467903</v>
      </c>
      <c r="L12" s="1">
        <v>0.84526904892265453</v>
      </c>
      <c r="M12" s="1">
        <v>0.97885152498489558</v>
      </c>
      <c r="N12" s="1">
        <f t="shared" si="2"/>
        <v>2</v>
      </c>
    </row>
    <row r="13" spans="1:14" x14ac:dyDescent="0.3">
      <c r="A13" s="1">
        <f t="shared" si="0"/>
        <v>-0.17900247811212547</v>
      </c>
      <c r="B13" s="1">
        <f t="shared" si="1"/>
        <v>-0.35491838797613007</v>
      </c>
      <c r="K13" s="1">
        <v>0.28856850866400952</v>
      </c>
      <c r="L13" s="1">
        <v>8.0782764217633196E-2</v>
      </c>
      <c r="M13" s="1">
        <v>0.44806194735464266</v>
      </c>
      <c r="N13" s="1">
        <f t="shared" si="2"/>
        <v>1</v>
      </c>
    </row>
    <row r="14" spans="1:14" x14ac:dyDescent="0.3">
      <c r="A14" s="1">
        <f t="shared" si="0"/>
        <v>0.27957319471916009</v>
      </c>
      <c r="B14" s="1">
        <f t="shared" si="1"/>
        <v>5.4372603090469235E-2</v>
      </c>
      <c r="K14" s="1">
        <v>0.83022211826594361</v>
      </c>
      <c r="L14" s="1">
        <v>0.56422302462224438</v>
      </c>
      <c r="M14" s="1">
        <v>0.78575371694576779</v>
      </c>
      <c r="N14" s="1">
        <f t="shared" si="2"/>
        <v>2</v>
      </c>
    </row>
    <row r="16" spans="1:14" x14ac:dyDescent="0.3">
      <c r="A16" s="1" t="s">
        <v>0</v>
      </c>
    </row>
    <row r="17" spans="1:2" x14ac:dyDescent="0.3">
      <c r="A17" s="1">
        <f>COUNTA(N5:N14)</f>
        <v>10</v>
      </c>
      <c r="B17" s="1">
        <f>COUNTA(B1:C1)</f>
        <v>2</v>
      </c>
    </row>
    <row r="18" spans="1:2" x14ac:dyDescent="0.3">
      <c r="A18" s="1">
        <f t="shared" ref="A18:A27" si="3">INDEX(B$1:B$2,N5)+A5</f>
        <v>2.5498358112944688</v>
      </c>
      <c r="B18" s="1">
        <f t="shared" ref="B18:B27" si="4">INDEX(C$1:C$2,N5)+B5</f>
        <v>3.3377986252420428</v>
      </c>
    </row>
    <row r="19" spans="1:2" x14ac:dyDescent="0.3">
      <c r="A19" s="1">
        <f t="shared" si="3"/>
        <v>3.0668219762439763</v>
      </c>
      <c r="B19" s="1">
        <f t="shared" si="4"/>
        <v>3.0337814287784579</v>
      </c>
    </row>
    <row r="20" spans="1:2" x14ac:dyDescent="0.3">
      <c r="A20" s="1">
        <f t="shared" si="3"/>
        <v>2.7582484583772682</v>
      </c>
      <c r="B20" s="1">
        <f t="shared" si="4"/>
        <v>3.4783992678831801</v>
      </c>
    </row>
    <row r="21" spans="1:2" x14ac:dyDescent="0.3">
      <c r="A21" s="1">
        <f t="shared" si="3"/>
        <v>3.3704505261530988</v>
      </c>
      <c r="B21" s="1">
        <f t="shared" si="4"/>
        <v>2.6740091090112208</v>
      </c>
    </row>
    <row r="22" spans="1:2" x14ac:dyDescent="0.3">
      <c r="A22" s="1">
        <f t="shared" si="3"/>
        <v>3.1276001669018085</v>
      </c>
      <c r="B22" s="1">
        <f t="shared" si="4"/>
        <v>3.3364797610564461</v>
      </c>
    </row>
    <row r="23" spans="1:2" x14ac:dyDescent="0.3">
      <c r="A23" s="1">
        <f t="shared" si="3"/>
        <v>3.4814119572338234</v>
      </c>
      <c r="B23" s="1">
        <f t="shared" si="4"/>
        <v>2.4428336985578198</v>
      </c>
    </row>
    <row r="24" spans="1:2" x14ac:dyDescent="0.3">
      <c r="A24" s="1">
        <f t="shared" si="3"/>
        <v>3.2241541053518081</v>
      </c>
      <c r="B24" s="1">
        <f t="shared" si="4"/>
        <v>2.5407450440248747</v>
      </c>
    </row>
    <row r="25" spans="1:2" x14ac:dyDescent="0.3">
      <c r="A25" s="1">
        <f t="shared" si="3"/>
        <v>2.9371931331038019</v>
      </c>
      <c r="B25" s="1">
        <f t="shared" si="4"/>
        <v>3.0105940804421603</v>
      </c>
    </row>
    <row r="26" spans="1:2" x14ac:dyDescent="0.3">
      <c r="A26" s="1">
        <f t="shared" si="3"/>
        <v>2.5392793503469195</v>
      </c>
      <c r="B26" s="1">
        <f t="shared" si="4"/>
        <v>2.7866742656136632</v>
      </c>
    </row>
    <row r="27" spans="1:2" x14ac:dyDescent="0.3">
      <c r="A27" s="1">
        <f t="shared" si="3"/>
        <v>3.4211658483089531</v>
      </c>
      <c r="B27" s="1">
        <f t="shared" si="4"/>
        <v>2.7726544315495145</v>
      </c>
    </row>
    <row r="29" spans="1:2" x14ac:dyDescent="0.3">
      <c r="A29" s="1" t="s">
        <v>4</v>
      </c>
    </row>
    <row r="30" spans="1:2" x14ac:dyDescent="0.3">
      <c r="A30" s="1">
        <f>A17</f>
        <v>10</v>
      </c>
      <c r="B30" s="1">
        <f>COUNTA(A31:B31)</f>
        <v>2</v>
      </c>
    </row>
    <row r="31" spans="1:2" x14ac:dyDescent="0.3">
      <c r="A31" s="1">
        <f>IF(N5=1, 1, -1)</f>
        <v>1</v>
      </c>
      <c r="B31" s="1">
        <f>B44</f>
        <v>5</v>
      </c>
    </row>
    <row r="32" spans="1:2" x14ac:dyDescent="0.3">
      <c r="A32" s="1">
        <f t="shared" ref="A32:A40" si="5">IF(N6=1, 1, -1)</f>
        <v>1</v>
      </c>
      <c r="B32" s="1">
        <f t="shared" ref="B32:B40" si="6">B45</f>
        <v>5</v>
      </c>
    </row>
    <row r="33" spans="1:3" x14ac:dyDescent="0.3">
      <c r="A33" s="1">
        <f t="shared" si="5"/>
        <v>1</v>
      </c>
      <c r="B33" s="1">
        <f t="shared" si="6"/>
        <v>5</v>
      </c>
    </row>
    <row r="34" spans="1:3" x14ac:dyDescent="0.3">
      <c r="A34" s="1">
        <f t="shared" si="5"/>
        <v>-1</v>
      </c>
      <c r="B34" s="1">
        <f t="shared" si="6"/>
        <v>5</v>
      </c>
    </row>
    <row r="35" spans="1:3" x14ac:dyDescent="0.3">
      <c r="A35" s="1">
        <f t="shared" si="5"/>
        <v>1</v>
      </c>
      <c r="B35" s="1">
        <f t="shared" si="6"/>
        <v>5</v>
      </c>
    </row>
    <row r="36" spans="1:3" x14ac:dyDescent="0.3">
      <c r="A36" s="1">
        <f t="shared" si="5"/>
        <v>-1</v>
      </c>
      <c r="B36" s="1">
        <f t="shared" si="6"/>
        <v>5</v>
      </c>
    </row>
    <row r="37" spans="1:3" x14ac:dyDescent="0.3">
      <c r="A37" s="1">
        <f t="shared" si="5"/>
        <v>-1</v>
      </c>
      <c r="B37" s="1">
        <f t="shared" si="6"/>
        <v>5</v>
      </c>
    </row>
    <row r="38" spans="1:3" x14ac:dyDescent="0.3">
      <c r="A38" s="1">
        <f t="shared" si="5"/>
        <v>-1</v>
      </c>
      <c r="B38" s="1">
        <f t="shared" si="6"/>
        <v>5</v>
      </c>
    </row>
    <row r="39" spans="1:3" x14ac:dyDescent="0.3">
      <c r="A39" s="1">
        <f t="shared" si="5"/>
        <v>1</v>
      </c>
      <c r="B39" s="1">
        <f t="shared" si="6"/>
        <v>5</v>
      </c>
    </row>
    <row r="40" spans="1:3" x14ac:dyDescent="0.3">
      <c r="A40" s="1">
        <f t="shared" si="5"/>
        <v>-1</v>
      </c>
      <c r="B40" s="1">
        <f t="shared" si="6"/>
        <v>5</v>
      </c>
    </row>
    <row r="42" spans="1:3" x14ac:dyDescent="0.3">
      <c r="A42" s="1" t="s">
        <v>34</v>
      </c>
      <c r="B42" s="1">
        <v>0</v>
      </c>
    </row>
    <row r="43" spans="1:3" x14ac:dyDescent="0.3">
      <c r="A43" s="1" t="s">
        <v>17</v>
      </c>
      <c r="B43" s="1" t="s">
        <v>16</v>
      </c>
      <c r="C43" s="1" t="s">
        <v>6</v>
      </c>
    </row>
    <row r="44" spans="1:3" x14ac:dyDescent="0.3">
      <c r="A44" s="1">
        <v>0</v>
      </c>
      <c r="B44" s="1">
        <v>5</v>
      </c>
      <c r="C44" s="1">
        <v>1</v>
      </c>
    </row>
    <row r="45" spans="1:3" x14ac:dyDescent="0.3">
      <c r="A45" s="1">
        <v>0</v>
      </c>
      <c r="B45" s="1">
        <v>5</v>
      </c>
      <c r="C45" s="1">
        <v>2</v>
      </c>
    </row>
    <row r="46" spans="1:3" x14ac:dyDescent="0.3">
      <c r="A46" s="1">
        <v>0</v>
      </c>
      <c r="B46" s="1">
        <v>5</v>
      </c>
      <c r="C46" s="1">
        <v>3</v>
      </c>
    </row>
    <row r="47" spans="1:3" x14ac:dyDescent="0.3">
      <c r="A47" s="1">
        <v>0</v>
      </c>
      <c r="B47" s="1">
        <v>5</v>
      </c>
      <c r="C47" s="1">
        <v>4</v>
      </c>
    </row>
    <row r="48" spans="1:3" x14ac:dyDescent="0.3">
      <c r="A48" s="1">
        <v>0</v>
      </c>
      <c r="B48" s="1">
        <v>5</v>
      </c>
      <c r="C48" s="1">
        <v>5</v>
      </c>
    </row>
    <row r="49" spans="1:9" x14ac:dyDescent="0.3">
      <c r="A49" s="1">
        <v>0</v>
      </c>
      <c r="B49" s="1">
        <v>5</v>
      </c>
      <c r="C49" s="1">
        <v>6</v>
      </c>
    </row>
    <row r="50" spans="1:9" x14ac:dyDescent="0.3">
      <c r="A50" s="1">
        <v>0</v>
      </c>
      <c r="B50" s="1">
        <v>5</v>
      </c>
      <c r="C50" s="1">
        <v>7</v>
      </c>
    </row>
    <row r="51" spans="1:9" x14ac:dyDescent="0.3">
      <c r="A51" s="1">
        <v>0</v>
      </c>
      <c r="B51" s="1">
        <v>5</v>
      </c>
      <c r="C51" s="1">
        <v>8</v>
      </c>
    </row>
    <row r="52" spans="1:9" x14ac:dyDescent="0.3">
      <c r="A52" s="1">
        <v>0</v>
      </c>
      <c r="B52" s="1">
        <v>5</v>
      </c>
      <c r="C52" s="1">
        <v>9</v>
      </c>
    </row>
    <row r="53" spans="1:9" x14ac:dyDescent="0.3">
      <c r="A53" s="1">
        <v>0</v>
      </c>
      <c r="B53" s="1">
        <v>5</v>
      </c>
      <c r="C53" s="1">
        <v>10</v>
      </c>
    </row>
    <row r="55" spans="1:9" x14ac:dyDescent="0.3">
      <c r="A55" s="1" t="s">
        <v>3</v>
      </c>
      <c r="C55" s="1" t="s">
        <v>7</v>
      </c>
    </row>
    <row r="56" spans="1:9" x14ac:dyDescent="0.3">
      <c r="A56" s="1">
        <f>SUMPRODUCT(A44:A53,A$31:A$40,A$5:A$14)</f>
        <v>0</v>
      </c>
      <c r="B56" s="1">
        <f>SUMPRODUCT(A44:A53,A$31:A$40,B$5:B$14)</f>
        <v>0</v>
      </c>
      <c r="C56" s="1">
        <v>0</v>
      </c>
    </row>
    <row r="58" spans="1:9" x14ac:dyDescent="0.3">
      <c r="A58" s="1" t="s">
        <v>6</v>
      </c>
      <c r="B58" s="1" t="s">
        <v>17</v>
      </c>
      <c r="C58" s="1" t="s">
        <v>16</v>
      </c>
      <c r="D58" s="1" t="s">
        <v>15</v>
      </c>
      <c r="E58" s="1" t="s">
        <v>14</v>
      </c>
      <c r="F58" s="1" t="s">
        <v>9</v>
      </c>
      <c r="G58" s="1" t="s">
        <v>10</v>
      </c>
      <c r="H58" s="1" t="s">
        <v>8</v>
      </c>
      <c r="I58" s="1" t="s">
        <v>46</v>
      </c>
    </row>
    <row r="59" spans="1:9" x14ac:dyDescent="0.3">
      <c r="A59" s="1">
        <v>1</v>
      </c>
      <c r="B59" s="1">
        <f>A44</f>
        <v>0</v>
      </c>
      <c r="C59" s="1">
        <f>B44</f>
        <v>5</v>
      </c>
      <c r="D59" s="1">
        <f>SUMPRODUCT(A56:B56,A$18:B$18)-C56</f>
        <v>0</v>
      </c>
      <c r="E59" s="1">
        <f>INDEX(A$31:A$40,A59)</f>
        <v>1</v>
      </c>
      <c r="F59" s="1" t="b">
        <f>IF(B59&lt;0.0001, E59*D59&gt;=1,TRUE)</f>
        <v>0</v>
      </c>
      <c r="G59" s="1" t="b">
        <f>IF(ABS(C59-B59)&lt;0.0001, D59*E59&lt;=1,TRUE)</f>
        <v>1</v>
      </c>
      <c r="H59" s="1" t="b">
        <f>AND(F59:G59)</f>
        <v>0</v>
      </c>
      <c r="I59" s="1">
        <f>MAX(0, 1-E59*D59)</f>
        <v>1</v>
      </c>
    </row>
    <row r="60" spans="1:9" x14ac:dyDescent="0.3">
      <c r="A60" s="1">
        <v>2</v>
      </c>
      <c r="B60" s="1">
        <f t="shared" ref="B60:C68" si="7">A45</f>
        <v>0</v>
      </c>
      <c r="C60" s="1">
        <f t="shared" si="7"/>
        <v>5</v>
      </c>
      <c r="D60" s="1">
        <f>SUMPRODUCT(A56:B56,A$19:B$19)-C56</f>
        <v>0</v>
      </c>
      <c r="E60" s="1">
        <f t="shared" ref="E60:E68" si="8">INDEX(A$31:A$40,A60)</f>
        <v>1</v>
      </c>
      <c r="F60" s="1" t="b">
        <f>IF(B60&lt;0.0001, E60*D60&gt;=1,TRUE)</f>
        <v>0</v>
      </c>
      <c r="G60" s="1" t="b">
        <f t="shared" ref="G60:G68" si="9">IF(ABS(C60-B60)&lt;0.0001, D60*E60&lt;=1,TRUE)</f>
        <v>1</v>
      </c>
      <c r="H60" s="1" t="b">
        <f>AND(F60:G60)</f>
        <v>0</v>
      </c>
      <c r="I60" s="1">
        <f t="shared" ref="I60:I68" si="10">MAX(0, 1-E60*D60)</f>
        <v>1</v>
      </c>
    </row>
    <row r="61" spans="1:9" x14ac:dyDescent="0.3">
      <c r="A61" s="1">
        <v>3</v>
      </c>
      <c r="B61" s="1">
        <f t="shared" si="7"/>
        <v>0</v>
      </c>
      <c r="C61" s="1">
        <f t="shared" si="7"/>
        <v>5</v>
      </c>
      <c r="D61" s="1">
        <f>SUMPRODUCT(A56:B56,A$20:B$20)-C56</f>
        <v>0</v>
      </c>
      <c r="E61" s="1">
        <f t="shared" si="8"/>
        <v>1</v>
      </c>
      <c r="F61" s="1" t="b">
        <f>IF(B61&lt;0.0001, E61*D61&gt;=1,TRUE)</f>
        <v>0</v>
      </c>
      <c r="G61" s="1" t="b">
        <f t="shared" si="9"/>
        <v>1</v>
      </c>
      <c r="H61" s="1" t="b">
        <f>AND(F61:G61)</f>
        <v>0</v>
      </c>
      <c r="I61" s="1">
        <f t="shared" si="10"/>
        <v>1</v>
      </c>
    </row>
    <row r="62" spans="1:9" x14ac:dyDescent="0.3">
      <c r="A62" s="1">
        <v>4</v>
      </c>
      <c r="B62" s="1">
        <f t="shared" si="7"/>
        <v>0</v>
      </c>
      <c r="C62" s="1">
        <f t="shared" si="7"/>
        <v>5</v>
      </c>
      <c r="D62" s="1">
        <f>SUMPRODUCT(A56:B56,A$21:B$21)-C56</f>
        <v>0</v>
      </c>
      <c r="E62" s="1">
        <f t="shared" si="8"/>
        <v>-1</v>
      </c>
      <c r="F62" s="1" t="b">
        <f>IF(B62&lt;0.0001, E62*D62&gt;=1,TRUE)</f>
        <v>0</v>
      </c>
      <c r="G62" s="1" t="b">
        <f t="shared" si="9"/>
        <v>1</v>
      </c>
      <c r="H62" s="1" t="b">
        <f>AND(F62:G62)</f>
        <v>0</v>
      </c>
      <c r="I62" s="1">
        <f t="shared" si="10"/>
        <v>1</v>
      </c>
    </row>
    <row r="63" spans="1:9" x14ac:dyDescent="0.3">
      <c r="A63" s="1">
        <v>5</v>
      </c>
      <c r="B63" s="1">
        <f t="shared" si="7"/>
        <v>0</v>
      </c>
      <c r="C63" s="1">
        <f t="shared" si="7"/>
        <v>5</v>
      </c>
      <c r="D63" s="1">
        <f>SUMPRODUCT(A56:B56,A$22:B$22)-C56</f>
        <v>0</v>
      </c>
      <c r="E63" s="1">
        <f t="shared" si="8"/>
        <v>1</v>
      </c>
      <c r="F63" s="1" t="b">
        <f t="shared" ref="F63:F68" si="11">IF(B63&lt;0.0001, E63*D63&gt;=1,TRUE)</f>
        <v>0</v>
      </c>
      <c r="G63" s="1" t="b">
        <f t="shared" si="9"/>
        <v>1</v>
      </c>
      <c r="H63" s="1" t="b">
        <f t="shared" ref="H63:H68" si="12">AND(F63:G63)</f>
        <v>0</v>
      </c>
      <c r="I63" s="1">
        <f t="shared" si="10"/>
        <v>1</v>
      </c>
    </row>
    <row r="64" spans="1:9" x14ac:dyDescent="0.3">
      <c r="A64" s="1">
        <v>6</v>
      </c>
      <c r="B64" s="1">
        <f t="shared" si="7"/>
        <v>0</v>
      </c>
      <c r="C64" s="1">
        <f t="shared" si="7"/>
        <v>5</v>
      </c>
      <c r="D64" s="1">
        <f>SUMPRODUCT(A56:B56,A$23:B$23)-C56</f>
        <v>0</v>
      </c>
      <c r="E64" s="1">
        <f t="shared" si="8"/>
        <v>-1</v>
      </c>
      <c r="F64" s="1" t="b">
        <f t="shared" si="11"/>
        <v>0</v>
      </c>
      <c r="G64" s="1" t="b">
        <f t="shared" si="9"/>
        <v>1</v>
      </c>
      <c r="H64" s="1" t="b">
        <f t="shared" si="12"/>
        <v>0</v>
      </c>
      <c r="I64" s="1">
        <f t="shared" si="10"/>
        <v>1</v>
      </c>
    </row>
    <row r="65" spans="1:23" x14ac:dyDescent="0.3">
      <c r="A65" s="1">
        <v>7</v>
      </c>
      <c r="B65" s="1">
        <f t="shared" si="7"/>
        <v>0</v>
      </c>
      <c r="C65" s="1">
        <f t="shared" si="7"/>
        <v>5</v>
      </c>
      <c r="D65" s="1">
        <f>SUMPRODUCT(A56:B56,A$24:B$24)-C56</f>
        <v>0</v>
      </c>
      <c r="E65" s="1">
        <f t="shared" si="8"/>
        <v>-1</v>
      </c>
      <c r="F65" s="1" t="b">
        <f t="shared" si="11"/>
        <v>0</v>
      </c>
      <c r="G65" s="1" t="b">
        <f t="shared" si="9"/>
        <v>1</v>
      </c>
      <c r="H65" s="1" t="b">
        <f t="shared" si="12"/>
        <v>0</v>
      </c>
      <c r="I65" s="1">
        <f t="shared" si="10"/>
        <v>1</v>
      </c>
    </row>
    <row r="66" spans="1:23" x14ac:dyDescent="0.3">
      <c r="A66" s="1">
        <v>8</v>
      </c>
      <c r="B66" s="1">
        <f t="shared" si="7"/>
        <v>0</v>
      </c>
      <c r="C66" s="1">
        <f t="shared" si="7"/>
        <v>5</v>
      </c>
      <c r="D66" s="1">
        <f>SUMPRODUCT(A56:B56,A$25:B$25)-C56</f>
        <v>0</v>
      </c>
      <c r="E66" s="1">
        <f t="shared" si="8"/>
        <v>-1</v>
      </c>
      <c r="F66" s="1" t="b">
        <f t="shared" si="11"/>
        <v>0</v>
      </c>
      <c r="G66" s="1" t="b">
        <f t="shared" si="9"/>
        <v>1</v>
      </c>
      <c r="H66" s="1" t="b">
        <f t="shared" si="12"/>
        <v>0</v>
      </c>
      <c r="I66" s="1">
        <f t="shared" si="10"/>
        <v>1</v>
      </c>
    </row>
    <row r="67" spans="1:23" x14ac:dyDescent="0.3">
      <c r="A67" s="1">
        <v>9</v>
      </c>
      <c r="B67" s="1">
        <f t="shared" si="7"/>
        <v>0</v>
      </c>
      <c r="C67" s="1">
        <f t="shared" si="7"/>
        <v>5</v>
      </c>
      <c r="D67" s="1">
        <f>SUMPRODUCT(A56:B56,A$26:B$26)-C56</f>
        <v>0</v>
      </c>
      <c r="E67" s="1">
        <f t="shared" si="8"/>
        <v>1</v>
      </c>
      <c r="F67" s="1" t="b">
        <f t="shared" si="11"/>
        <v>0</v>
      </c>
      <c r="G67" s="1" t="b">
        <f t="shared" si="9"/>
        <v>1</v>
      </c>
      <c r="H67" s="1" t="b">
        <f t="shared" si="12"/>
        <v>0</v>
      </c>
      <c r="I67" s="1">
        <f t="shared" si="10"/>
        <v>1</v>
      </c>
    </row>
    <row r="68" spans="1:23" x14ac:dyDescent="0.3">
      <c r="A68" s="1">
        <v>10</v>
      </c>
      <c r="B68" s="1">
        <f t="shared" si="7"/>
        <v>0</v>
      </c>
      <c r="C68" s="1">
        <f t="shared" si="7"/>
        <v>5</v>
      </c>
      <c r="D68" s="1">
        <f>SUMPRODUCT(A56:B56,A$27:B$27)-C56</f>
        <v>0</v>
      </c>
      <c r="E68" s="1">
        <f t="shared" si="8"/>
        <v>-1</v>
      </c>
      <c r="F68" s="1" t="b">
        <f t="shared" si="11"/>
        <v>0</v>
      </c>
      <c r="G68" s="1" t="b">
        <f t="shared" si="9"/>
        <v>1</v>
      </c>
      <c r="H68" s="1" t="b">
        <f t="shared" si="12"/>
        <v>0</v>
      </c>
      <c r="I68" s="1">
        <f t="shared" si="10"/>
        <v>1</v>
      </c>
    </row>
    <row r="69" spans="1:23" x14ac:dyDescent="0.3">
      <c r="A69" s="1" t="s">
        <v>48</v>
      </c>
      <c r="B69" s="1">
        <f>SUMPRODUCT(B59:B68,E59:E68)</f>
        <v>0</v>
      </c>
      <c r="H69" s="1" t="s">
        <v>44</v>
      </c>
      <c r="I69" s="1">
        <f>SUM(I59:I68)</f>
        <v>10</v>
      </c>
    </row>
    <row r="70" spans="1:23" x14ac:dyDescent="0.3">
      <c r="C70" s="1" t="s">
        <v>8</v>
      </c>
    </row>
    <row r="71" spans="1:23" x14ac:dyDescent="0.3">
      <c r="A71" s="1" t="s">
        <v>47</v>
      </c>
      <c r="B71" s="1">
        <v>1</v>
      </c>
      <c r="C71" s="1" t="b">
        <f>INDEX(H59:H68,B71)</f>
        <v>0</v>
      </c>
    </row>
    <row r="72" spans="1:23" x14ac:dyDescent="0.3">
      <c r="T72" s="1" t="s">
        <v>51</v>
      </c>
      <c r="U72" s="1">
        <f>INDEX(C59:C68,B71)</f>
        <v>5</v>
      </c>
    </row>
    <row r="73" spans="1:23" x14ac:dyDescent="0.3">
      <c r="A73" s="1" t="s">
        <v>6</v>
      </c>
      <c r="B73" s="1" t="s">
        <v>22</v>
      </c>
      <c r="D73" s="1" t="s">
        <v>23</v>
      </c>
      <c r="E73" s="1" t="s">
        <v>25</v>
      </c>
      <c r="G73" s="1" t="s">
        <v>26</v>
      </c>
      <c r="H73" s="1" t="s">
        <v>11</v>
      </c>
      <c r="J73" s="1" t="s">
        <v>12</v>
      </c>
      <c r="K73" s="1" t="s">
        <v>13</v>
      </c>
      <c r="L73" s="1" t="s">
        <v>27</v>
      </c>
      <c r="M73" s="1" t="s">
        <v>18</v>
      </c>
      <c r="N73" s="1" t="s">
        <v>28</v>
      </c>
      <c r="O73" s="1" t="s">
        <v>29</v>
      </c>
      <c r="P73" s="1" t="s">
        <v>19</v>
      </c>
      <c r="Q73" s="1" t="s">
        <v>37</v>
      </c>
      <c r="R73" s="1" t="s">
        <v>30</v>
      </c>
      <c r="S73" s="1" t="s">
        <v>31</v>
      </c>
      <c r="T73" s="1" t="s">
        <v>37</v>
      </c>
      <c r="U73" s="1" t="s">
        <v>49</v>
      </c>
      <c r="V73" s="1" t="s">
        <v>50</v>
      </c>
      <c r="W73" s="1" t="s">
        <v>45</v>
      </c>
    </row>
    <row r="74" spans="1:23" x14ac:dyDescent="0.3">
      <c r="A74" s="1">
        <f>A59</f>
        <v>1</v>
      </c>
      <c r="B74" s="1">
        <f>INDEX(A$18:A$27,B71)</f>
        <v>2.5498358112944688</v>
      </c>
      <c r="C74" s="1">
        <f>INDEX(B$18:B$27,B71)</f>
        <v>3.3377986252420428</v>
      </c>
      <c r="D74" s="1">
        <f>INDEX(A$31:A$40,B71)</f>
        <v>1</v>
      </c>
      <c r="E74" s="1">
        <f>INDEX(A$18:A$27,A74)</f>
        <v>2.5498358112944688</v>
      </c>
      <c r="F74" s="1">
        <f>INDEX(B$18:B$27,A74)</f>
        <v>3.3377986252420428</v>
      </c>
      <c r="G74" s="1">
        <f>INDEX(A$31:A$40,A74)</f>
        <v>1</v>
      </c>
      <c r="H74" s="1">
        <f>E74-B74</f>
        <v>0</v>
      </c>
      <c r="I74" s="1">
        <f>F74-C74</f>
        <v>0</v>
      </c>
      <c r="J74" s="1">
        <f>G74-D74</f>
        <v>0</v>
      </c>
      <c r="K74" s="1">
        <f>SUMPRODUCT(A56:B56,H74:I74)</f>
        <v>0</v>
      </c>
      <c r="L74" s="1">
        <f>SUMPRODUCT(H74:I74,H74:I74)</f>
        <v>0</v>
      </c>
      <c r="M74" s="1">
        <f>IF(A74=B71,0,2*G74*(J74-K74)/L74)</f>
        <v>0</v>
      </c>
      <c r="N74" s="1">
        <f>INDEX(B59:B68,B71)</f>
        <v>0</v>
      </c>
      <c r="O74" s="1">
        <f>INDEX(B59:B68,A74)</f>
        <v>0</v>
      </c>
      <c r="P74" s="1">
        <f>G74*D74</f>
        <v>1</v>
      </c>
      <c r="Q74" s="1">
        <f>N74+P74*O74</f>
        <v>0</v>
      </c>
      <c r="R74" s="1">
        <f>N74-P74*M74</f>
        <v>0</v>
      </c>
      <c r="S74" s="1">
        <f>O74+M74</f>
        <v>0</v>
      </c>
      <c r="T74" s="1">
        <f>R74+P74*S74</f>
        <v>0</v>
      </c>
      <c r="U74" s="1">
        <f>MAX(0,MIN(R74,U72))-N74</f>
        <v>0</v>
      </c>
      <c r="V74" s="1">
        <f>MAX(0,MIN(S74,C59))-O74</f>
        <v>0</v>
      </c>
      <c r="W74" s="1">
        <f>SIGN(M74)*MIN(ABS(U74), ABS(V74))</f>
        <v>0</v>
      </c>
    </row>
    <row r="75" spans="1:23" x14ac:dyDescent="0.3">
      <c r="A75" s="1">
        <f t="shared" ref="A75:A83" si="13">A60</f>
        <v>2</v>
      </c>
      <c r="B75" s="1">
        <f>B74</f>
        <v>2.5498358112944688</v>
      </c>
      <c r="C75" s="1">
        <f>C74</f>
        <v>3.3377986252420428</v>
      </c>
      <c r="D75" s="1">
        <f>D74</f>
        <v>1</v>
      </c>
      <c r="E75" s="1">
        <f t="shared" ref="E75:E83" si="14">INDEX(A$18:A$27,A75)</f>
        <v>3.0668219762439763</v>
      </c>
      <c r="F75" s="1">
        <f t="shared" ref="F75:F83" si="15">INDEX(B$18:B$27,A75)</f>
        <v>3.0337814287784579</v>
      </c>
      <c r="G75" s="1">
        <f t="shared" ref="G75:G83" si="16">INDEX(A$31:A$40,A75)</f>
        <v>1</v>
      </c>
      <c r="H75" s="1">
        <f t="shared" ref="H75:H83" si="17">E75-B75</f>
        <v>0.51698616494950755</v>
      </c>
      <c r="I75" s="1">
        <f t="shared" ref="I75:I83" si="18">F75-C75</f>
        <v>-0.30401719646358494</v>
      </c>
      <c r="J75" s="1">
        <f t="shared" ref="J75:J83" si="19">G75-D75</f>
        <v>0</v>
      </c>
      <c r="K75" s="1">
        <f>SUMPRODUCT(A56:B56,H75:I75)</f>
        <v>0</v>
      </c>
      <c r="L75" s="1">
        <f t="shared" ref="L75:L83" si="20">SUMPRODUCT(H75:I75,H75:I75)</f>
        <v>0.35970115049477747</v>
      </c>
      <c r="M75" s="1">
        <f>IF(A75=B71,0,2*G75*(J75-K75)/L75)</f>
        <v>0</v>
      </c>
      <c r="N75" s="1">
        <f>N74</f>
        <v>0</v>
      </c>
      <c r="O75" s="1">
        <f>INDEX(B59:B68,A75)</f>
        <v>0</v>
      </c>
      <c r="P75" s="1">
        <f t="shared" ref="P75:P83" si="21">G75*D75</f>
        <v>1</v>
      </c>
      <c r="Q75" s="1">
        <f t="shared" ref="Q75:Q83" si="22">N75+P75*O75</f>
        <v>0</v>
      </c>
      <c r="R75" s="1">
        <f t="shared" ref="R75:R83" si="23">N75-P75*M75</f>
        <v>0</v>
      </c>
      <c r="S75" s="1">
        <f t="shared" ref="S75:S83" si="24">O75+M75</f>
        <v>0</v>
      </c>
      <c r="T75" s="1">
        <f t="shared" ref="T75:T83" si="25">R75+P75*S75</f>
        <v>0</v>
      </c>
      <c r="U75" s="1">
        <f>MAX(0,MIN(R75,U72))-N75</f>
        <v>0</v>
      </c>
      <c r="V75" s="1">
        <f t="shared" ref="V75:V83" si="26">MAX(0,MIN(S75,C60))-O75</f>
        <v>0</v>
      </c>
      <c r="W75" s="1">
        <f t="shared" ref="W75:W83" si="27">SIGN(M75)*MIN(ABS(U75), ABS(V75))</f>
        <v>0</v>
      </c>
    </row>
    <row r="76" spans="1:23" x14ac:dyDescent="0.3">
      <c r="A76" s="1">
        <f t="shared" si="13"/>
        <v>3</v>
      </c>
      <c r="B76" s="1">
        <f t="shared" ref="B76:B83" si="28">B75</f>
        <v>2.5498358112944688</v>
      </c>
      <c r="C76" s="1">
        <f t="shared" ref="C76:C83" si="29">C75</f>
        <v>3.3377986252420428</v>
      </c>
      <c r="D76" s="1">
        <f t="shared" ref="D76:D83" si="30">D75</f>
        <v>1</v>
      </c>
      <c r="E76" s="1">
        <f t="shared" si="14"/>
        <v>2.7582484583772682</v>
      </c>
      <c r="F76" s="1">
        <f t="shared" si="15"/>
        <v>3.4783992678831801</v>
      </c>
      <c r="G76" s="1">
        <f t="shared" si="16"/>
        <v>1</v>
      </c>
      <c r="H76" s="1">
        <f t="shared" si="17"/>
        <v>0.20841264708279938</v>
      </c>
      <c r="I76" s="1">
        <f t="shared" si="18"/>
        <v>0.14060064264113725</v>
      </c>
      <c r="J76" s="1">
        <f t="shared" si="19"/>
        <v>0</v>
      </c>
      <c r="K76" s="1">
        <f>SUMPRODUCT(A56:B56,H76:I76)</f>
        <v>0</v>
      </c>
      <c r="L76" s="1">
        <f t="shared" si="20"/>
        <v>6.320437217516027E-2</v>
      </c>
      <c r="M76" s="1">
        <f>IF(A76=B71,0,2*G76*(J76-K76)/L76)</f>
        <v>0</v>
      </c>
      <c r="N76" s="1">
        <f t="shared" ref="N76:N83" si="31">N75</f>
        <v>0</v>
      </c>
      <c r="O76" s="1">
        <f>INDEX(B59:B68,A76)</f>
        <v>0</v>
      </c>
      <c r="P76" s="1">
        <f t="shared" si="21"/>
        <v>1</v>
      </c>
      <c r="Q76" s="1">
        <f t="shared" si="22"/>
        <v>0</v>
      </c>
      <c r="R76" s="1">
        <f t="shared" si="23"/>
        <v>0</v>
      </c>
      <c r="S76" s="1">
        <f t="shared" si="24"/>
        <v>0</v>
      </c>
      <c r="T76" s="1">
        <f t="shared" si="25"/>
        <v>0</v>
      </c>
      <c r="U76" s="1">
        <f>MAX(0,MIN(R76,U72))-N76</f>
        <v>0</v>
      </c>
      <c r="V76" s="1">
        <f t="shared" si="26"/>
        <v>0</v>
      </c>
      <c r="W76" s="1">
        <f t="shared" si="27"/>
        <v>0</v>
      </c>
    </row>
    <row r="77" spans="1:23" x14ac:dyDescent="0.3">
      <c r="A77" s="1">
        <f t="shared" si="13"/>
        <v>4</v>
      </c>
      <c r="B77" s="1">
        <f t="shared" si="28"/>
        <v>2.5498358112944688</v>
      </c>
      <c r="C77" s="1">
        <f t="shared" si="29"/>
        <v>3.3377986252420428</v>
      </c>
      <c r="D77" s="1">
        <f t="shared" si="30"/>
        <v>1</v>
      </c>
      <c r="E77" s="1">
        <f t="shared" si="14"/>
        <v>3.3704505261530988</v>
      </c>
      <c r="F77" s="1">
        <f t="shared" si="15"/>
        <v>2.6740091090112208</v>
      </c>
      <c r="G77" s="1">
        <f t="shared" si="16"/>
        <v>-1</v>
      </c>
      <c r="H77" s="1">
        <f t="shared" si="17"/>
        <v>0.82061471485863002</v>
      </c>
      <c r="I77" s="1">
        <f t="shared" si="18"/>
        <v>-0.66378951623082205</v>
      </c>
      <c r="J77" s="1">
        <f t="shared" si="19"/>
        <v>-2</v>
      </c>
      <c r="K77" s="1">
        <f>SUMPRODUCT(A56:B56,H77:I77)</f>
        <v>0</v>
      </c>
      <c r="L77" s="1">
        <f t="shared" si="20"/>
        <v>1.1140250321004594</v>
      </c>
      <c r="M77" s="1">
        <f>IF(A77=B71,0,2*G77*(J77-K77)/L77)</f>
        <v>3.590583590799683</v>
      </c>
      <c r="N77" s="1">
        <f t="shared" si="31"/>
        <v>0</v>
      </c>
      <c r="O77" s="1">
        <f>INDEX(B59:B68,A77)</f>
        <v>0</v>
      </c>
      <c r="P77" s="1">
        <f t="shared" si="21"/>
        <v>-1</v>
      </c>
      <c r="Q77" s="1">
        <f t="shared" si="22"/>
        <v>0</v>
      </c>
      <c r="R77" s="1">
        <f t="shared" si="23"/>
        <v>3.590583590799683</v>
      </c>
      <c r="S77" s="1">
        <f t="shared" si="24"/>
        <v>3.590583590799683</v>
      </c>
      <c r="T77" s="1">
        <f t="shared" si="25"/>
        <v>0</v>
      </c>
      <c r="U77" s="1">
        <f>MAX(0,MIN(R77,U72))-N77</f>
        <v>3.590583590799683</v>
      </c>
      <c r="V77" s="1">
        <f t="shared" si="26"/>
        <v>3.590583590799683</v>
      </c>
      <c r="W77" s="1">
        <f t="shared" si="27"/>
        <v>3.590583590799683</v>
      </c>
    </row>
    <row r="78" spans="1:23" x14ac:dyDescent="0.3">
      <c r="A78" s="1">
        <f t="shared" si="13"/>
        <v>5</v>
      </c>
      <c r="B78" s="1">
        <f t="shared" si="28"/>
        <v>2.5498358112944688</v>
      </c>
      <c r="C78" s="1">
        <f t="shared" si="29"/>
        <v>3.3377986252420428</v>
      </c>
      <c r="D78" s="1">
        <f t="shared" si="30"/>
        <v>1</v>
      </c>
      <c r="E78" s="1">
        <f t="shared" si="14"/>
        <v>3.1276001669018085</v>
      </c>
      <c r="F78" s="1">
        <f t="shared" si="15"/>
        <v>3.3364797610564461</v>
      </c>
      <c r="G78" s="1">
        <f t="shared" si="16"/>
        <v>1</v>
      </c>
      <c r="H78" s="1">
        <f t="shared" si="17"/>
        <v>0.57776435560733974</v>
      </c>
      <c r="I78" s="1">
        <f t="shared" si="18"/>
        <v>-1.3188641855967909E-3</v>
      </c>
      <c r="J78" s="1">
        <f t="shared" si="19"/>
        <v>0</v>
      </c>
      <c r="K78" s="1">
        <f>SUMPRODUCT(A56:B56,H78:I78)</f>
        <v>0</v>
      </c>
      <c r="L78" s="1">
        <f t="shared" si="20"/>
        <v>0.33381339001310462</v>
      </c>
      <c r="M78" s="1">
        <f>IF(A78=B71,0,2*G78*(J78-K78)/L78)</f>
        <v>0</v>
      </c>
      <c r="N78" s="1">
        <f t="shared" si="31"/>
        <v>0</v>
      </c>
      <c r="O78" s="1">
        <f>INDEX(B59:B68,A78)</f>
        <v>0</v>
      </c>
      <c r="P78" s="1">
        <f t="shared" si="21"/>
        <v>1</v>
      </c>
      <c r="Q78" s="1">
        <f t="shared" si="22"/>
        <v>0</v>
      </c>
      <c r="R78" s="1">
        <f t="shared" si="23"/>
        <v>0</v>
      </c>
      <c r="S78" s="1">
        <f t="shared" si="24"/>
        <v>0</v>
      </c>
      <c r="T78" s="1">
        <f t="shared" si="25"/>
        <v>0</v>
      </c>
      <c r="U78" s="1">
        <f>MAX(0,MIN(R78,U72))-N78</f>
        <v>0</v>
      </c>
      <c r="V78" s="1">
        <f t="shared" si="26"/>
        <v>0</v>
      </c>
      <c r="W78" s="1">
        <f t="shared" si="27"/>
        <v>0</v>
      </c>
    </row>
    <row r="79" spans="1:23" x14ac:dyDescent="0.3">
      <c r="A79" s="1">
        <f t="shared" si="13"/>
        <v>6</v>
      </c>
      <c r="B79" s="1">
        <f t="shared" si="28"/>
        <v>2.5498358112944688</v>
      </c>
      <c r="C79" s="1">
        <f t="shared" si="29"/>
        <v>3.3377986252420428</v>
      </c>
      <c r="D79" s="1">
        <f t="shared" si="30"/>
        <v>1</v>
      </c>
      <c r="E79" s="1">
        <f t="shared" si="14"/>
        <v>3.4814119572338234</v>
      </c>
      <c r="F79" s="1">
        <f t="shared" si="15"/>
        <v>2.4428336985578198</v>
      </c>
      <c r="G79" s="1">
        <f t="shared" si="16"/>
        <v>-1</v>
      </c>
      <c r="H79" s="1">
        <f t="shared" si="17"/>
        <v>0.93157614593935456</v>
      </c>
      <c r="I79" s="1">
        <f t="shared" si="18"/>
        <v>-0.89496492668422301</v>
      </c>
      <c r="J79" s="1">
        <f t="shared" si="19"/>
        <v>-2</v>
      </c>
      <c r="K79" s="1">
        <f>SUMPRODUCT(A56:B56,H79:I79)</f>
        <v>0</v>
      </c>
      <c r="L79" s="1">
        <f t="shared" si="20"/>
        <v>1.6687963356781184</v>
      </c>
      <c r="M79" s="1">
        <f>IF(A79=B71,0,2*G79*(J79-K79)/L79)</f>
        <v>2.3969371902860712</v>
      </c>
      <c r="N79" s="1">
        <f t="shared" si="31"/>
        <v>0</v>
      </c>
      <c r="O79" s="1">
        <f>INDEX(B59:B68,A79)</f>
        <v>0</v>
      </c>
      <c r="P79" s="1">
        <f t="shared" si="21"/>
        <v>-1</v>
      </c>
      <c r="Q79" s="1">
        <f t="shared" si="22"/>
        <v>0</v>
      </c>
      <c r="R79" s="1">
        <f t="shared" si="23"/>
        <v>2.3969371902860712</v>
      </c>
      <c r="S79" s="1">
        <f t="shared" si="24"/>
        <v>2.3969371902860712</v>
      </c>
      <c r="T79" s="1">
        <f t="shared" si="25"/>
        <v>0</v>
      </c>
      <c r="U79" s="1">
        <f>MAX(0,MIN(R79,U72))-N79</f>
        <v>2.3969371902860712</v>
      </c>
      <c r="V79" s="1">
        <f t="shared" si="26"/>
        <v>2.3969371902860712</v>
      </c>
      <c r="W79" s="1">
        <f t="shared" si="27"/>
        <v>2.3969371902860712</v>
      </c>
    </row>
    <row r="80" spans="1:23" x14ac:dyDescent="0.3">
      <c r="A80" s="1">
        <f t="shared" si="13"/>
        <v>7</v>
      </c>
      <c r="B80" s="1">
        <f t="shared" si="28"/>
        <v>2.5498358112944688</v>
      </c>
      <c r="C80" s="1">
        <f t="shared" si="29"/>
        <v>3.3377986252420428</v>
      </c>
      <c r="D80" s="1">
        <f t="shared" si="30"/>
        <v>1</v>
      </c>
      <c r="E80" s="1">
        <f t="shared" si="14"/>
        <v>3.2241541053518081</v>
      </c>
      <c r="F80" s="1">
        <f t="shared" si="15"/>
        <v>2.5407450440248747</v>
      </c>
      <c r="G80" s="1">
        <f t="shared" si="16"/>
        <v>-1</v>
      </c>
      <c r="H80" s="1">
        <f t="shared" si="17"/>
        <v>0.67431829405733934</v>
      </c>
      <c r="I80" s="1">
        <f t="shared" si="18"/>
        <v>-0.79705358121716818</v>
      </c>
      <c r="J80" s="1">
        <f t="shared" si="19"/>
        <v>-2</v>
      </c>
      <c r="K80" s="1">
        <f>SUMPRODUCT(A56:B56,H80:I80)</f>
        <v>0</v>
      </c>
      <c r="L80" s="1">
        <f t="shared" si="20"/>
        <v>1.0899995730315133</v>
      </c>
      <c r="M80" s="1">
        <f>IF(A80=B71,0,2*G80*(J80-K80)/L80)</f>
        <v>3.6697262081260971</v>
      </c>
      <c r="N80" s="1">
        <f t="shared" si="31"/>
        <v>0</v>
      </c>
      <c r="O80" s="1">
        <f>INDEX(B59:B68,A80)</f>
        <v>0</v>
      </c>
      <c r="P80" s="1">
        <f t="shared" si="21"/>
        <v>-1</v>
      </c>
      <c r="Q80" s="1">
        <f t="shared" si="22"/>
        <v>0</v>
      </c>
      <c r="R80" s="1">
        <f t="shared" si="23"/>
        <v>3.6697262081260971</v>
      </c>
      <c r="S80" s="1">
        <f t="shared" si="24"/>
        <v>3.6697262081260971</v>
      </c>
      <c r="T80" s="1">
        <f t="shared" si="25"/>
        <v>0</v>
      </c>
      <c r="U80" s="1">
        <f>MAX(0,MIN(R80,U72))-N80</f>
        <v>3.6697262081260971</v>
      </c>
      <c r="V80" s="1">
        <f t="shared" si="26"/>
        <v>3.6697262081260971</v>
      </c>
      <c r="W80" s="1">
        <f t="shared" si="27"/>
        <v>3.6697262081260971</v>
      </c>
    </row>
    <row r="81" spans="1:23" x14ac:dyDescent="0.3">
      <c r="A81" s="1">
        <f t="shared" si="13"/>
        <v>8</v>
      </c>
      <c r="B81" s="1">
        <f t="shared" si="28"/>
        <v>2.5498358112944688</v>
      </c>
      <c r="C81" s="1">
        <f t="shared" si="29"/>
        <v>3.3377986252420428</v>
      </c>
      <c r="D81" s="1">
        <f t="shared" si="30"/>
        <v>1</v>
      </c>
      <c r="E81" s="1">
        <f t="shared" si="14"/>
        <v>2.9371931331038019</v>
      </c>
      <c r="F81" s="1">
        <f t="shared" si="15"/>
        <v>3.0105940804421603</v>
      </c>
      <c r="G81" s="1">
        <f t="shared" si="16"/>
        <v>-1</v>
      </c>
      <c r="H81" s="1">
        <f t="shared" si="17"/>
        <v>0.38735732180933313</v>
      </c>
      <c r="I81" s="1">
        <f t="shared" si="18"/>
        <v>-0.32720454479988259</v>
      </c>
      <c r="J81" s="1">
        <f t="shared" si="19"/>
        <v>-2</v>
      </c>
      <c r="K81" s="1">
        <f>SUMPRODUCT(A56:B56,H81:I81)</f>
        <v>0</v>
      </c>
      <c r="L81" s="1">
        <f t="shared" si="20"/>
        <v>0.25710850889699766</v>
      </c>
      <c r="M81" s="1">
        <f>IF(A81=B71,0,2*G81*(J81-K81)/L81)</f>
        <v>15.557633689993795</v>
      </c>
      <c r="N81" s="1">
        <f t="shared" si="31"/>
        <v>0</v>
      </c>
      <c r="O81" s="1">
        <f>INDEX(B59:B68,A81)</f>
        <v>0</v>
      </c>
      <c r="P81" s="1">
        <f t="shared" si="21"/>
        <v>-1</v>
      </c>
      <c r="Q81" s="1">
        <f t="shared" si="22"/>
        <v>0</v>
      </c>
      <c r="R81" s="1">
        <f t="shared" si="23"/>
        <v>15.557633689993795</v>
      </c>
      <c r="S81" s="1">
        <f t="shared" si="24"/>
        <v>15.557633689993795</v>
      </c>
      <c r="T81" s="1">
        <f t="shared" si="25"/>
        <v>0</v>
      </c>
      <c r="U81" s="1">
        <f>MAX(0,MIN(R81,U72))-N81</f>
        <v>5</v>
      </c>
      <c r="V81" s="1">
        <f t="shared" si="26"/>
        <v>5</v>
      </c>
      <c r="W81" s="1">
        <f t="shared" si="27"/>
        <v>5</v>
      </c>
    </row>
    <row r="82" spans="1:23" x14ac:dyDescent="0.3">
      <c r="A82" s="1">
        <f t="shared" si="13"/>
        <v>9</v>
      </c>
      <c r="B82" s="1">
        <f t="shared" si="28"/>
        <v>2.5498358112944688</v>
      </c>
      <c r="C82" s="1">
        <f t="shared" si="29"/>
        <v>3.3377986252420428</v>
      </c>
      <c r="D82" s="1">
        <f t="shared" si="30"/>
        <v>1</v>
      </c>
      <c r="E82" s="1">
        <f t="shared" si="14"/>
        <v>2.5392793503469195</v>
      </c>
      <c r="F82" s="1">
        <f t="shared" si="15"/>
        <v>2.7866742656136632</v>
      </c>
      <c r="G82" s="1">
        <f t="shared" si="16"/>
        <v>1</v>
      </c>
      <c r="H82" s="1">
        <f t="shared" si="17"/>
        <v>-1.0556460947549251E-2</v>
      </c>
      <c r="I82" s="1">
        <f t="shared" si="18"/>
        <v>-0.55112435962837969</v>
      </c>
      <c r="J82" s="1">
        <f t="shared" si="19"/>
        <v>0</v>
      </c>
      <c r="K82" s="1">
        <f>SUMPRODUCT(A56:B56,H82:I82)</f>
        <v>0</v>
      </c>
      <c r="L82" s="1">
        <f t="shared" si="20"/>
        <v>0.30384949864352873</v>
      </c>
      <c r="M82" s="1">
        <f>IF(A82=B71,0,2*G82*(J82-K82)/L82)</f>
        <v>0</v>
      </c>
      <c r="N82" s="1">
        <f t="shared" si="31"/>
        <v>0</v>
      </c>
      <c r="O82" s="1">
        <f>INDEX(B59:B68,A82)</f>
        <v>0</v>
      </c>
      <c r="P82" s="1">
        <f t="shared" si="21"/>
        <v>1</v>
      </c>
      <c r="Q82" s="1">
        <f t="shared" si="22"/>
        <v>0</v>
      </c>
      <c r="R82" s="1">
        <f t="shared" si="23"/>
        <v>0</v>
      </c>
      <c r="S82" s="1">
        <f t="shared" si="24"/>
        <v>0</v>
      </c>
      <c r="T82" s="1">
        <f t="shared" si="25"/>
        <v>0</v>
      </c>
      <c r="U82" s="1">
        <f>MAX(0,MIN(R82,U72))-N82</f>
        <v>0</v>
      </c>
      <c r="V82" s="1">
        <f t="shared" si="26"/>
        <v>0</v>
      </c>
      <c r="W82" s="1">
        <f t="shared" si="27"/>
        <v>0</v>
      </c>
    </row>
    <row r="83" spans="1:23" x14ac:dyDescent="0.3">
      <c r="A83" s="1">
        <f t="shared" si="13"/>
        <v>10</v>
      </c>
      <c r="B83" s="1">
        <f t="shared" si="28"/>
        <v>2.5498358112944688</v>
      </c>
      <c r="C83" s="1">
        <f t="shared" si="29"/>
        <v>3.3377986252420428</v>
      </c>
      <c r="D83" s="1">
        <f t="shared" si="30"/>
        <v>1</v>
      </c>
      <c r="E83" s="1">
        <f t="shared" si="14"/>
        <v>3.4211658483089531</v>
      </c>
      <c r="F83" s="1">
        <f t="shared" si="15"/>
        <v>2.7726544315495145</v>
      </c>
      <c r="G83" s="1">
        <f t="shared" si="16"/>
        <v>-1</v>
      </c>
      <c r="H83" s="1">
        <f t="shared" si="17"/>
        <v>0.8713300370144843</v>
      </c>
      <c r="I83" s="1">
        <f t="shared" si="18"/>
        <v>-0.56514419369252833</v>
      </c>
      <c r="J83" s="1">
        <f t="shared" si="19"/>
        <v>-2</v>
      </c>
      <c r="K83" s="1">
        <f>SUMPRODUCT(A56:B56,H83:I83)</f>
        <v>0</v>
      </c>
      <c r="L83" s="1">
        <f t="shared" si="20"/>
        <v>1.0786039930680407</v>
      </c>
      <c r="M83" s="1">
        <f>IF(A83=B71,0,2*G83*(J83-K83)/L83)</f>
        <v>3.7084973036509714</v>
      </c>
      <c r="N83" s="1">
        <f t="shared" si="31"/>
        <v>0</v>
      </c>
      <c r="O83" s="1">
        <f>INDEX(B59:B68,A83)</f>
        <v>0</v>
      </c>
      <c r="P83" s="1">
        <f t="shared" si="21"/>
        <v>-1</v>
      </c>
      <c r="Q83" s="1">
        <f t="shared" si="22"/>
        <v>0</v>
      </c>
      <c r="R83" s="1">
        <f t="shared" si="23"/>
        <v>3.7084973036509714</v>
      </c>
      <c r="S83" s="1">
        <f t="shared" si="24"/>
        <v>3.7084973036509714</v>
      </c>
      <c r="T83" s="1">
        <f t="shared" si="25"/>
        <v>0</v>
      </c>
      <c r="U83" s="1">
        <f>MAX(0,MIN(R83,U72))-N83</f>
        <v>3.7084973036509714</v>
      </c>
      <c r="V83" s="1">
        <f t="shared" si="26"/>
        <v>3.7084973036509714</v>
      </c>
      <c r="W83" s="1">
        <f t="shared" si="27"/>
        <v>3.7084973036509714</v>
      </c>
    </row>
    <row r="84" spans="1:23" x14ac:dyDescent="0.3">
      <c r="D84" s="1" t="s">
        <v>25</v>
      </c>
      <c r="F84" s="1" t="s">
        <v>26</v>
      </c>
    </row>
    <row r="85" spans="1:23" x14ac:dyDescent="0.3">
      <c r="A85" s="1" t="s">
        <v>52</v>
      </c>
      <c r="B85" s="1">
        <v>4</v>
      </c>
      <c r="D85" s="1">
        <f>INDEX(E74:E83,B85)</f>
        <v>3.3704505261530988</v>
      </c>
      <c r="E85" s="1">
        <f>INDEX(F74:F83,B85)</f>
        <v>2.6740091090112208</v>
      </c>
      <c r="F85" s="1">
        <f>INDEX(G74:G83,B85)</f>
        <v>-1</v>
      </c>
    </row>
    <row r="86" spans="1:23" x14ac:dyDescent="0.3">
      <c r="A86" s="1" t="s">
        <v>19</v>
      </c>
      <c r="B86" s="1">
        <f>INDEX(P74:P83,B85)</f>
        <v>-1</v>
      </c>
    </row>
    <row r="87" spans="1:23" x14ac:dyDescent="0.3">
      <c r="A87" s="1" t="str">
        <f>W73</f>
        <v>Actual Δα</v>
      </c>
      <c r="B87" s="1">
        <f>INDEX(W74:W83,B85)</f>
        <v>3.590583590799683</v>
      </c>
    </row>
    <row r="89" spans="1:23" x14ac:dyDescent="0.3">
      <c r="A89" s="1" t="s">
        <v>34</v>
      </c>
      <c r="B89" s="1">
        <f>B42+1</f>
        <v>1</v>
      </c>
    </row>
    <row r="90" spans="1:23" x14ac:dyDescent="0.3">
      <c r="A90" s="1" t="s">
        <v>17</v>
      </c>
      <c r="B90" s="1" t="s">
        <v>16</v>
      </c>
      <c r="C90" s="1" t="s">
        <v>6</v>
      </c>
      <c r="D90" s="1" t="s">
        <v>18</v>
      </c>
    </row>
    <row r="91" spans="1:23" x14ac:dyDescent="0.3">
      <c r="A91" s="1">
        <f>B59+D91</f>
        <v>3.590583590799683</v>
      </c>
      <c r="B91" s="1">
        <v>5</v>
      </c>
      <c r="C91" s="1">
        <v>1</v>
      </c>
      <c r="D91" s="1">
        <f>IF(C91=B71,-B86*B87,IF(C91=B85,B87, 0))</f>
        <v>3.590583590799683</v>
      </c>
    </row>
    <row r="92" spans="1:23" x14ac:dyDescent="0.3">
      <c r="A92" s="1">
        <f t="shared" ref="A92:A100" si="32">B60+D92</f>
        <v>0</v>
      </c>
      <c r="B92" s="1">
        <v>5</v>
      </c>
      <c r="C92" s="1">
        <v>2</v>
      </c>
      <c r="D92" s="1">
        <f>IF(C92=B71,-B86*B87,IF(C92=B85,B87, 0))</f>
        <v>0</v>
      </c>
    </row>
    <row r="93" spans="1:23" x14ac:dyDescent="0.3">
      <c r="A93" s="1">
        <f t="shared" si="32"/>
        <v>0</v>
      </c>
      <c r="B93" s="1">
        <v>5</v>
      </c>
      <c r="C93" s="1">
        <v>3</v>
      </c>
      <c r="D93" s="1">
        <f>IF(C93=B71,-B86*B87,IF(C93=B85,B87, 0))</f>
        <v>0</v>
      </c>
    </row>
    <row r="94" spans="1:23" x14ac:dyDescent="0.3">
      <c r="A94" s="1">
        <f t="shared" si="32"/>
        <v>3.590583590799683</v>
      </c>
      <c r="B94" s="1">
        <v>5</v>
      </c>
      <c r="C94" s="1">
        <v>4</v>
      </c>
      <c r="D94" s="1">
        <f>IF(C94=B71,-B86*B87,IF(C94=B85,B87, 0))</f>
        <v>3.590583590799683</v>
      </c>
    </row>
    <row r="95" spans="1:23" x14ac:dyDescent="0.3">
      <c r="A95" s="1">
        <f t="shared" si="32"/>
        <v>0</v>
      </c>
      <c r="B95" s="1">
        <v>5</v>
      </c>
      <c r="C95" s="1">
        <v>5</v>
      </c>
      <c r="D95" s="1">
        <f>IF(C95=B71,-B86*B87,IF(C95=B85,B87, 0))</f>
        <v>0</v>
      </c>
    </row>
    <row r="96" spans="1:23" x14ac:dyDescent="0.3">
      <c r="A96" s="1">
        <f t="shared" si="32"/>
        <v>0</v>
      </c>
      <c r="B96" s="1">
        <v>5</v>
      </c>
      <c r="C96" s="1">
        <v>6</v>
      </c>
      <c r="D96" s="1">
        <f>IF(C96=B71,-B86*B87,IF(C96=B85,B87, 0))</f>
        <v>0</v>
      </c>
    </row>
    <row r="97" spans="1:9" x14ac:dyDescent="0.3">
      <c r="A97" s="1">
        <f t="shared" si="32"/>
        <v>0</v>
      </c>
      <c r="B97" s="1">
        <v>5</v>
      </c>
      <c r="C97" s="1">
        <v>7</v>
      </c>
      <c r="D97" s="1">
        <f>IF(C97=B71,-B86*B87,IF(C97=B85,B87, 0))</f>
        <v>0</v>
      </c>
    </row>
    <row r="98" spans="1:9" x14ac:dyDescent="0.3">
      <c r="A98" s="1">
        <f t="shared" si="32"/>
        <v>0</v>
      </c>
      <c r="B98" s="1">
        <v>5</v>
      </c>
      <c r="C98" s="1">
        <v>8</v>
      </c>
      <c r="D98" s="1">
        <f>IF(C98=B71,-B86*B87,IF(C98=B85,B87, 0))</f>
        <v>0</v>
      </c>
    </row>
    <row r="99" spans="1:9" x14ac:dyDescent="0.3">
      <c r="A99" s="1">
        <f t="shared" si="32"/>
        <v>0</v>
      </c>
      <c r="B99" s="1">
        <v>5</v>
      </c>
      <c r="C99" s="1">
        <v>9</v>
      </c>
      <c r="D99" s="1">
        <f>IF(C99=B71,-B86*B87,IF(C99=B85,B87, 0))</f>
        <v>0</v>
      </c>
    </row>
    <row r="100" spans="1:9" x14ac:dyDescent="0.3">
      <c r="A100" s="1">
        <f t="shared" si="32"/>
        <v>0</v>
      </c>
      <c r="B100" s="1">
        <v>5</v>
      </c>
      <c r="C100" s="1">
        <v>10</v>
      </c>
      <c r="D100" s="1">
        <f>IF(C100=B71,-B86*B87,IF(C100=B85,B87, 0))</f>
        <v>0</v>
      </c>
    </row>
    <row r="102" spans="1:9" x14ac:dyDescent="0.3">
      <c r="A102" s="1" t="s">
        <v>3</v>
      </c>
      <c r="C102" s="1" t="s">
        <v>7</v>
      </c>
      <c r="E102" s="1" t="s">
        <v>32</v>
      </c>
      <c r="F102" s="1" t="s">
        <v>33</v>
      </c>
    </row>
    <row r="103" spans="1:9" x14ac:dyDescent="0.3">
      <c r="A103" s="1">
        <f>SUMPRODUCT(A91:A100,A$31:A$40,A$5:A$14)</f>
        <v>-1.4265528270178196</v>
      </c>
      <c r="B103" s="1">
        <f>SUMPRODUCT(A91:A100,A$31:A$40,B$5:B$14)</f>
        <v>0.86345884220091185</v>
      </c>
      <c r="C103" s="1">
        <f>(E103+F103)/2</f>
        <v>-1.6273263328439951</v>
      </c>
      <c r="E103" s="1">
        <f>SUMPRODUCT(A103:B103,B74:C74)-D74</f>
        <v>-1.7554237485821105</v>
      </c>
      <c r="F103" s="1">
        <f>SUMPRODUCT(A103:B103,D85:E85)-F85</f>
        <v>-1.4992289171058797</v>
      </c>
    </row>
    <row r="105" spans="1:9" x14ac:dyDescent="0.3">
      <c r="A105" s="1" t="s">
        <v>6</v>
      </c>
      <c r="B105" s="1" t="s">
        <v>17</v>
      </c>
      <c r="C105" s="1" t="s">
        <v>16</v>
      </c>
      <c r="D105" s="1" t="s">
        <v>15</v>
      </c>
      <c r="E105" s="1" t="s">
        <v>14</v>
      </c>
      <c r="F105" s="1" t="s">
        <v>9</v>
      </c>
      <c r="G105" s="1" t="s">
        <v>10</v>
      </c>
      <c r="H105" s="1" t="s">
        <v>8</v>
      </c>
      <c r="I105" s="1" t="s">
        <v>46</v>
      </c>
    </row>
    <row r="106" spans="1:9" x14ac:dyDescent="0.3">
      <c r="A106" s="1">
        <v>1</v>
      </c>
      <c r="B106" s="1">
        <f>A91</f>
        <v>3.590583590799683</v>
      </c>
      <c r="C106" s="1">
        <f>B91</f>
        <v>5</v>
      </c>
      <c r="D106" s="1">
        <f>SUMPRODUCT(A103:B103,A$18:B$18)-C103</f>
        <v>0.87190258426188461</v>
      </c>
      <c r="E106" s="1">
        <f>INDEX(A$31:A$40,A106)</f>
        <v>1</v>
      </c>
      <c r="F106" s="1" t="b">
        <f>IF(B106&lt;0.0001, E106*D106&gt;=1,TRUE)</f>
        <v>1</v>
      </c>
      <c r="G106" s="1" t="b">
        <f>IF(ABS(C106-B106)&lt;0.0001, D106*E106&lt;=1,TRUE)</f>
        <v>1</v>
      </c>
      <c r="H106" s="1" t="b">
        <f>AND(F106:G106)</f>
        <v>1</v>
      </c>
      <c r="I106" s="1">
        <f>MAX(0, 1-E106*D106)</f>
        <v>0.12809741573811539</v>
      </c>
    </row>
    <row r="107" spans="1:9" x14ac:dyDescent="0.3">
      <c r="A107" s="1">
        <v>2</v>
      </c>
      <c r="B107" s="1">
        <f t="shared" ref="B107:C107" si="33">A92</f>
        <v>0</v>
      </c>
      <c r="C107" s="1">
        <f t="shared" si="33"/>
        <v>5</v>
      </c>
      <c r="D107" s="1">
        <f>SUMPRODUCT(A103:B103,A$19:B$19)-C103</f>
        <v>-0.1281118273435502</v>
      </c>
      <c r="E107" s="1">
        <f t="shared" ref="E107:E115" si="34">INDEX(A$31:A$40,A107)</f>
        <v>1</v>
      </c>
      <c r="F107" s="1" t="b">
        <f>IF(B107&lt;0.0001, E107*D107&gt;=1,TRUE)</f>
        <v>0</v>
      </c>
      <c r="G107" s="1" t="b">
        <f t="shared" ref="G107:G115" si="35">IF(ABS(C107-B107)&lt;0.0001, D107*E107&lt;=1,TRUE)</f>
        <v>1</v>
      </c>
      <c r="H107" s="1" t="b">
        <f>AND(F107:G107)</f>
        <v>0</v>
      </c>
      <c r="I107" s="1">
        <f t="shared" ref="I107:I115" si="36">MAX(0, 1-E107*D107)</f>
        <v>1.1281118273435502</v>
      </c>
    </row>
    <row r="108" spans="1:9" x14ac:dyDescent="0.3">
      <c r="A108" s="1">
        <v>3</v>
      </c>
      <c r="B108" s="1">
        <f t="shared" ref="B108:C108" si="37">A93</f>
        <v>0</v>
      </c>
      <c r="C108" s="1">
        <f t="shared" si="37"/>
        <v>5</v>
      </c>
      <c r="D108" s="1">
        <f>SUMPRODUCT(A103:B103,A$20:B$20)-C103</f>
        <v>0.69599380148727041</v>
      </c>
      <c r="E108" s="1">
        <f t="shared" si="34"/>
        <v>1</v>
      </c>
      <c r="F108" s="1" t="b">
        <f>IF(B108&lt;0.0001, E108*D108&gt;=1,TRUE)</f>
        <v>0</v>
      </c>
      <c r="G108" s="1" t="b">
        <f t="shared" si="35"/>
        <v>1</v>
      </c>
      <c r="H108" s="1" t="b">
        <f>AND(F108:G108)</f>
        <v>0</v>
      </c>
      <c r="I108" s="1">
        <f t="shared" si="36"/>
        <v>0.30400619851272959</v>
      </c>
    </row>
    <row r="109" spans="1:9" x14ac:dyDescent="0.3">
      <c r="A109" s="1">
        <v>4</v>
      </c>
      <c r="B109" s="1">
        <f t="shared" ref="B109:C109" si="38">A94</f>
        <v>3.590583590799683</v>
      </c>
      <c r="C109" s="1">
        <f t="shared" si="38"/>
        <v>5</v>
      </c>
      <c r="D109" s="1">
        <f>SUMPRODUCT(A103:B103,A$21:B$21)-C103</f>
        <v>-0.87190258426188461</v>
      </c>
      <c r="E109" s="1">
        <f t="shared" si="34"/>
        <v>-1</v>
      </c>
      <c r="F109" s="1" t="b">
        <f>IF(B109&lt;0.0001, E109*D109&gt;=1,TRUE)</f>
        <v>1</v>
      </c>
      <c r="G109" s="1" t="b">
        <f t="shared" si="35"/>
        <v>1</v>
      </c>
      <c r="H109" s="1" t="b">
        <f>AND(F109:G109)</f>
        <v>1</v>
      </c>
      <c r="I109" s="1">
        <f t="shared" si="36"/>
        <v>0.12809741573811539</v>
      </c>
    </row>
    <row r="110" spans="1:9" x14ac:dyDescent="0.3">
      <c r="A110" s="1">
        <v>5</v>
      </c>
      <c r="B110" s="1">
        <f t="shared" ref="B110:C110" si="39">A95</f>
        <v>0</v>
      </c>
      <c r="C110" s="1">
        <f t="shared" si="39"/>
        <v>5</v>
      </c>
      <c r="D110" s="1">
        <f>SUMPRODUCT(A103:B103,A$22:B$22)-C103</f>
        <v>4.6552424477389831E-2</v>
      </c>
      <c r="E110" s="1">
        <f t="shared" si="34"/>
        <v>1</v>
      </c>
      <c r="F110" s="1" t="b">
        <f t="shared" ref="F110:F115" si="40">IF(B110&lt;0.0001, E110*D110&gt;=1,TRUE)</f>
        <v>0</v>
      </c>
      <c r="G110" s="1" t="b">
        <f t="shared" si="35"/>
        <v>1</v>
      </c>
      <c r="H110" s="1" t="b">
        <f t="shared" ref="H110:H115" si="41">AND(F110:G110)</f>
        <v>0</v>
      </c>
      <c r="I110" s="1">
        <f t="shared" si="36"/>
        <v>0.95344757552261017</v>
      </c>
    </row>
    <row r="111" spans="1:9" x14ac:dyDescent="0.3">
      <c r="A111" s="1">
        <v>6</v>
      </c>
      <c r="B111" s="1">
        <f t="shared" ref="B111:C111" si="42">A96</f>
        <v>0</v>
      </c>
      <c r="C111" s="1">
        <f t="shared" si="42"/>
        <v>5</v>
      </c>
      <c r="D111" s="1">
        <f>SUMPRODUCT(A103:B103,A$23:B$23)-C103</f>
        <v>-1.22980537971545</v>
      </c>
      <c r="E111" s="1">
        <f t="shared" si="34"/>
        <v>-1</v>
      </c>
      <c r="F111" s="1" t="b">
        <f t="shared" si="40"/>
        <v>1</v>
      </c>
      <c r="G111" s="1" t="b">
        <f t="shared" si="35"/>
        <v>1</v>
      </c>
      <c r="H111" s="1" t="b">
        <f t="shared" si="41"/>
        <v>1</v>
      </c>
      <c r="I111" s="1">
        <f t="shared" si="36"/>
        <v>0</v>
      </c>
    </row>
    <row r="112" spans="1:9" x14ac:dyDescent="0.3">
      <c r="A112" s="1">
        <v>7</v>
      </c>
      <c r="B112" s="1">
        <f t="shared" ref="B112:C112" si="43">A97</f>
        <v>0</v>
      </c>
      <c r="C112" s="1">
        <f t="shared" si="43"/>
        <v>5</v>
      </c>
      <c r="D112" s="1">
        <f>SUMPRODUCT(A103:B103,A$24:B$24)-C103</f>
        <v>-0.77827104684531223</v>
      </c>
      <c r="E112" s="1">
        <f t="shared" si="34"/>
        <v>-1</v>
      </c>
      <c r="F112" s="1" t="b">
        <f t="shared" si="40"/>
        <v>0</v>
      </c>
      <c r="G112" s="1" t="b">
        <f t="shared" si="35"/>
        <v>1</v>
      </c>
      <c r="H112" s="1" t="b">
        <f t="shared" si="41"/>
        <v>0</v>
      </c>
      <c r="I112" s="1">
        <f t="shared" si="36"/>
        <v>0.22172895315468777</v>
      </c>
    </row>
    <row r="113" spans="1:23" x14ac:dyDescent="0.3">
      <c r="A113" s="1">
        <v>8</v>
      </c>
      <c r="B113" s="1">
        <f t="shared" ref="B113:C113" si="44">A98</f>
        <v>0</v>
      </c>
      <c r="C113" s="1">
        <f t="shared" si="44"/>
        <v>5</v>
      </c>
      <c r="D113" s="1">
        <f>SUMPRODUCT(A103:B103,A$25:B$25)-C103</f>
        <v>3.6789244352946504E-2</v>
      </c>
      <c r="E113" s="1">
        <f t="shared" si="34"/>
        <v>-1</v>
      </c>
      <c r="F113" s="1" t="b">
        <f t="shared" si="40"/>
        <v>0</v>
      </c>
      <c r="G113" s="1" t="b">
        <f t="shared" si="35"/>
        <v>1</v>
      </c>
      <c r="H113" s="1" t="b">
        <f t="shared" si="41"/>
        <v>0</v>
      </c>
      <c r="I113" s="1">
        <f t="shared" si="36"/>
        <v>1.0367892443529465</v>
      </c>
    </row>
    <row r="114" spans="1:23" x14ac:dyDescent="0.3">
      <c r="A114" s="1">
        <v>9</v>
      </c>
      <c r="B114" s="1">
        <f t="shared" ref="B114:C114" si="45">A99</f>
        <v>0</v>
      </c>
      <c r="C114" s="1">
        <f t="shared" si="45"/>
        <v>5</v>
      </c>
      <c r="D114" s="1">
        <f>SUMPRODUCT(A103:B103,A$26:B$26)-C103</f>
        <v>0.41108873199647444</v>
      </c>
      <c r="E114" s="1">
        <f t="shared" si="34"/>
        <v>1</v>
      </c>
      <c r="F114" s="1" t="b">
        <f t="shared" si="40"/>
        <v>0</v>
      </c>
      <c r="G114" s="1" t="b">
        <f t="shared" si="35"/>
        <v>1</v>
      </c>
      <c r="H114" s="1" t="b">
        <f t="shared" si="41"/>
        <v>0</v>
      </c>
      <c r="I114" s="1">
        <f t="shared" si="36"/>
        <v>0.58891126800352556</v>
      </c>
    </row>
    <row r="115" spans="1:23" x14ac:dyDescent="0.3">
      <c r="A115" s="1">
        <v>10</v>
      </c>
      <c r="B115" s="1">
        <f t="shared" ref="B115:C115" si="46">A100</f>
        <v>0</v>
      </c>
      <c r="C115" s="1">
        <f t="shared" si="46"/>
        <v>5</v>
      </c>
      <c r="D115" s="1">
        <f>SUMPRODUCT(A103:B103,A$27:B$27)-C103</f>
        <v>-0.85907449446898765</v>
      </c>
      <c r="E115" s="1">
        <f t="shared" si="34"/>
        <v>-1</v>
      </c>
      <c r="F115" s="1" t="b">
        <f t="shared" si="40"/>
        <v>0</v>
      </c>
      <c r="G115" s="1" t="b">
        <f t="shared" si="35"/>
        <v>1</v>
      </c>
      <c r="H115" s="1" t="b">
        <f t="shared" si="41"/>
        <v>0</v>
      </c>
      <c r="I115" s="1">
        <f t="shared" si="36"/>
        <v>0.14092550553101235</v>
      </c>
    </row>
    <row r="116" spans="1:23" x14ac:dyDescent="0.3">
      <c r="A116" s="1" t="s">
        <v>48</v>
      </c>
      <c r="B116" s="1">
        <f>SUMPRODUCT(B106:B115,E106:E115)</f>
        <v>0</v>
      </c>
      <c r="H116" s="1" t="s">
        <v>44</v>
      </c>
      <c r="I116" s="1">
        <f>SUM(I106:I115)</f>
        <v>4.6301154038972925</v>
      </c>
    </row>
    <row r="117" spans="1:23" x14ac:dyDescent="0.3">
      <c r="C117" s="1" t="s">
        <v>8</v>
      </c>
    </row>
    <row r="118" spans="1:23" x14ac:dyDescent="0.3">
      <c r="A118" s="1" t="s">
        <v>47</v>
      </c>
      <c r="B118" s="1">
        <v>2</v>
      </c>
      <c r="C118" s="1" t="b">
        <f>INDEX(H106:H115,B118)</f>
        <v>0</v>
      </c>
    </row>
    <row r="119" spans="1:23" x14ac:dyDescent="0.3">
      <c r="T119" s="1" t="s">
        <v>51</v>
      </c>
      <c r="U119" s="1">
        <f>INDEX(C106:C115,B118)</f>
        <v>5</v>
      </c>
    </row>
    <row r="120" spans="1:23" x14ac:dyDescent="0.3">
      <c r="A120" s="1" t="s">
        <v>6</v>
      </c>
      <c r="B120" s="1" t="s">
        <v>22</v>
      </c>
      <c r="D120" s="1" t="s">
        <v>23</v>
      </c>
      <c r="E120" s="1" t="s">
        <v>25</v>
      </c>
      <c r="G120" s="1" t="s">
        <v>26</v>
      </c>
      <c r="H120" s="1" t="s">
        <v>11</v>
      </c>
      <c r="J120" s="1" t="s">
        <v>12</v>
      </c>
      <c r="K120" s="1" t="s">
        <v>13</v>
      </c>
      <c r="L120" s="1" t="s">
        <v>27</v>
      </c>
      <c r="M120" s="1" t="s">
        <v>18</v>
      </c>
      <c r="N120" s="1" t="s">
        <v>28</v>
      </c>
      <c r="O120" s="1" t="s">
        <v>29</v>
      </c>
      <c r="P120" s="1" t="s">
        <v>19</v>
      </c>
      <c r="Q120" s="1" t="s">
        <v>37</v>
      </c>
      <c r="R120" s="1" t="s">
        <v>30</v>
      </c>
      <c r="S120" s="1" t="s">
        <v>31</v>
      </c>
      <c r="T120" s="1" t="s">
        <v>37</v>
      </c>
      <c r="U120" s="1" t="s">
        <v>49</v>
      </c>
      <c r="V120" s="1" t="s">
        <v>50</v>
      </c>
      <c r="W120" s="1" t="s">
        <v>45</v>
      </c>
    </row>
    <row r="121" spans="1:23" x14ac:dyDescent="0.3">
      <c r="A121" s="1">
        <f>A106</f>
        <v>1</v>
      </c>
      <c r="B121" s="1">
        <f>INDEX(A$18:A$27,B118)</f>
        <v>3.0668219762439763</v>
      </c>
      <c r="C121" s="1">
        <f>INDEX(B$18:B$27,B118)</f>
        <v>3.0337814287784579</v>
      </c>
      <c r="D121" s="1">
        <f>INDEX(A$31:A$40,B118)</f>
        <v>1</v>
      </c>
      <c r="E121" s="1">
        <f>INDEX(A$18:A$27,A121)</f>
        <v>2.5498358112944688</v>
      </c>
      <c r="F121" s="1">
        <f>INDEX(B$18:B$27,A121)</f>
        <v>3.3377986252420428</v>
      </c>
      <c r="G121" s="1">
        <f>INDEX(A$31:A$40,A121)</f>
        <v>1</v>
      </c>
      <c r="H121" s="1">
        <f>E121-B121</f>
        <v>-0.51698616494950755</v>
      </c>
      <c r="I121" s="1">
        <f>F121-C121</f>
        <v>0.30401719646358494</v>
      </c>
      <c r="J121" s="1">
        <f>G121-D121</f>
        <v>0</v>
      </c>
      <c r="K121" s="1">
        <f>SUMPRODUCT(A103:B103,H121:I121)</f>
        <v>1.000014411605435</v>
      </c>
      <c r="L121" s="1">
        <f>SUMPRODUCT(H121:I121,H121:I121)</f>
        <v>0.35970115049477747</v>
      </c>
      <c r="M121" s="1">
        <f>IF(A121=B118,0,2*G121*(J121-K121)/L121)</f>
        <v>-5.5602513933018649</v>
      </c>
      <c r="N121" s="1">
        <f>INDEX(B106:B115,B118)</f>
        <v>0</v>
      </c>
      <c r="O121" s="1">
        <f>INDEX(B106:B115,A121)</f>
        <v>3.590583590799683</v>
      </c>
      <c r="P121" s="1">
        <f>G121*D121</f>
        <v>1</v>
      </c>
      <c r="Q121" s="1">
        <f>N121+P121*O121</f>
        <v>3.590583590799683</v>
      </c>
      <c r="R121" s="1">
        <f>N121-P121*M121</f>
        <v>5.5602513933018649</v>
      </c>
      <c r="S121" s="1">
        <f>O121+M121</f>
        <v>-1.9696678025021819</v>
      </c>
      <c r="T121" s="1">
        <f>R121+P121*S121</f>
        <v>3.590583590799683</v>
      </c>
      <c r="U121" s="1">
        <f>MAX(0,MIN(R121,U119))-N121</f>
        <v>5</v>
      </c>
      <c r="V121" s="1">
        <f>MAX(0,MIN(S121,C106))-O121</f>
        <v>-3.590583590799683</v>
      </c>
      <c r="W121" s="1">
        <f>SIGN(M121)*MIN(ABS(U121), ABS(V121))</f>
        <v>-3.590583590799683</v>
      </c>
    </row>
    <row r="122" spans="1:23" x14ac:dyDescent="0.3">
      <c r="A122" s="1">
        <f t="shared" ref="A122:A130" si="47">A107</f>
        <v>2</v>
      </c>
      <c r="B122" s="1">
        <f>B121</f>
        <v>3.0668219762439763</v>
      </c>
      <c r="C122" s="1">
        <f>C121</f>
        <v>3.0337814287784579</v>
      </c>
      <c r="D122" s="1">
        <f>D121</f>
        <v>1</v>
      </c>
      <c r="E122" s="1">
        <f t="shared" ref="E122:E130" si="48">INDEX(A$18:A$27,A122)</f>
        <v>3.0668219762439763</v>
      </c>
      <c r="F122" s="1">
        <f t="shared" ref="F122:F130" si="49">INDEX(B$18:B$27,A122)</f>
        <v>3.0337814287784579</v>
      </c>
      <c r="G122" s="1">
        <f t="shared" ref="G122:G130" si="50">INDEX(A$31:A$40,A122)</f>
        <v>1</v>
      </c>
      <c r="H122" s="1">
        <f t="shared" ref="H122:H130" si="51">E122-B122</f>
        <v>0</v>
      </c>
      <c r="I122" s="1">
        <f t="shared" ref="I122:I130" si="52">F122-C122</f>
        <v>0</v>
      </c>
      <c r="J122" s="1">
        <f t="shared" ref="J122:J130" si="53">G122-D122</f>
        <v>0</v>
      </c>
      <c r="K122" s="1">
        <f>SUMPRODUCT(A103:B103,H122:I122)</f>
        <v>0</v>
      </c>
      <c r="L122" s="1">
        <f t="shared" ref="L122:L130" si="54">SUMPRODUCT(H122:I122,H122:I122)</f>
        <v>0</v>
      </c>
      <c r="M122" s="1">
        <f>IF(A122=B118,0,2*G122*(J122-K122)/L122)</f>
        <v>0</v>
      </c>
      <c r="N122" s="1">
        <f>N121</f>
        <v>0</v>
      </c>
      <c r="O122" s="1">
        <f>INDEX(B106:B115,A122)</f>
        <v>0</v>
      </c>
      <c r="P122" s="1">
        <f t="shared" ref="P122:P130" si="55">G122*D122</f>
        <v>1</v>
      </c>
      <c r="Q122" s="1">
        <f t="shared" ref="Q122:Q130" si="56">N122+P122*O122</f>
        <v>0</v>
      </c>
      <c r="R122" s="1">
        <f t="shared" ref="R122:R130" si="57">N122-P122*M122</f>
        <v>0</v>
      </c>
      <c r="S122" s="1">
        <f t="shared" ref="S122:S130" si="58">O122+M122</f>
        <v>0</v>
      </c>
      <c r="T122" s="1">
        <f t="shared" ref="T122:T130" si="59">R122+P122*S122</f>
        <v>0</v>
      </c>
      <c r="U122" s="1">
        <f>MAX(0,MIN(R122,U119))-N122</f>
        <v>0</v>
      </c>
      <c r="V122" s="1">
        <f t="shared" ref="V122:V130" si="60">MAX(0,MIN(S122,C107))-O122</f>
        <v>0</v>
      </c>
      <c r="W122" s="1">
        <f t="shared" ref="W122:W130" si="61">SIGN(M122)*MIN(ABS(U122), ABS(V122))</f>
        <v>0</v>
      </c>
    </row>
    <row r="123" spans="1:23" x14ac:dyDescent="0.3">
      <c r="A123" s="1">
        <f t="shared" si="47"/>
        <v>3</v>
      </c>
      <c r="B123" s="1">
        <f t="shared" ref="B123:B130" si="62">B122</f>
        <v>3.0668219762439763</v>
      </c>
      <c r="C123" s="1">
        <f t="shared" ref="C123:C130" si="63">C122</f>
        <v>3.0337814287784579</v>
      </c>
      <c r="D123" s="1">
        <f t="shared" ref="D123:D130" si="64">D122</f>
        <v>1</v>
      </c>
      <c r="E123" s="1">
        <f t="shared" si="48"/>
        <v>2.7582484583772682</v>
      </c>
      <c r="F123" s="1">
        <f t="shared" si="49"/>
        <v>3.4783992678831801</v>
      </c>
      <c r="G123" s="1">
        <f t="shared" si="50"/>
        <v>1</v>
      </c>
      <c r="H123" s="1">
        <f t="shared" si="51"/>
        <v>-0.30857351786670817</v>
      </c>
      <c r="I123" s="1">
        <f t="shared" si="52"/>
        <v>0.44461783910472219</v>
      </c>
      <c r="J123" s="1">
        <f t="shared" si="53"/>
        <v>0</v>
      </c>
      <c r="K123" s="1">
        <f>SUMPRODUCT(A103:B103,H123:I123)</f>
        <v>0.82410562883082095</v>
      </c>
      <c r="L123" s="1">
        <f t="shared" si="54"/>
        <v>0.2929026387787883</v>
      </c>
      <c r="M123" s="1">
        <f>IF(A123=B118,0,2*G123*(J123-K123)/L123)</f>
        <v>-5.6271642499828634</v>
      </c>
      <c r="N123" s="1">
        <f t="shared" ref="N123:N130" si="65">N122</f>
        <v>0</v>
      </c>
      <c r="O123" s="1">
        <f>INDEX(B106:B115,A123)</f>
        <v>0</v>
      </c>
      <c r="P123" s="1">
        <f t="shared" si="55"/>
        <v>1</v>
      </c>
      <c r="Q123" s="1">
        <f t="shared" si="56"/>
        <v>0</v>
      </c>
      <c r="R123" s="1">
        <f t="shared" si="57"/>
        <v>5.6271642499828634</v>
      </c>
      <c r="S123" s="1">
        <f t="shared" si="58"/>
        <v>-5.6271642499828634</v>
      </c>
      <c r="T123" s="1">
        <f t="shared" si="59"/>
        <v>0</v>
      </c>
      <c r="U123" s="1">
        <f>MAX(0,MIN(R123,U119))-N123</f>
        <v>5</v>
      </c>
      <c r="V123" s="1">
        <f t="shared" si="60"/>
        <v>0</v>
      </c>
      <c r="W123" s="1">
        <f t="shared" si="61"/>
        <v>0</v>
      </c>
    </row>
    <row r="124" spans="1:23" x14ac:dyDescent="0.3">
      <c r="A124" s="1">
        <f t="shared" si="47"/>
        <v>4</v>
      </c>
      <c r="B124" s="1">
        <f t="shared" si="62"/>
        <v>3.0668219762439763</v>
      </c>
      <c r="C124" s="1">
        <f t="shared" si="63"/>
        <v>3.0337814287784579</v>
      </c>
      <c r="D124" s="1">
        <f t="shared" si="64"/>
        <v>1</v>
      </c>
      <c r="E124" s="1">
        <f t="shared" si="48"/>
        <v>3.3704505261530988</v>
      </c>
      <c r="F124" s="1">
        <f t="shared" si="49"/>
        <v>2.6740091090112208</v>
      </c>
      <c r="G124" s="1">
        <f t="shared" si="50"/>
        <v>-1</v>
      </c>
      <c r="H124" s="1">
        <f t="shared" si="51"/>
        <v>0.30362854990912247</v>
      </c>
      <c r="I124" s="1">
        <f t="shared" si="52"/>
        <v>-0.35977231976723711</v>
      </c>
      <c r="J124" s="1">
        <f t="shared" si="53"/>
        <v>-2</v>
      </c>
      <c r="K124" s="1">
        <f>SUMPRODUCT(A103:B103,H124:I124)</f>
        <v>-0.74379075691833463</v>
      </c>
      <c r="L124" s="1">
        <f t="shared" si="54"/>
        <v>0.22162641839061559</v>
      </c>
      <c r="M124" s="1">
        <f>IF(A124=B118,0,2*G124*(J124-K124)/L124)</f>
        <v>11.336277075665249</v>
      </c>
      <c r="N124" s="1">
        <f t="shared" si="65"/>
        <v>0</v>
      </c>
      <c r="O124" s="1">
        <f>INDEX(B106:B115,A124)</f>
        <v>3.590583590799683</v>
      </c>
      <c r="P124" s="1">
        <f t="shared" si="55"/>
        <v>-1</v>
      </c>
      <c r="Q124" s="1">
        <f t="shared" si="56"/>
        <v>-3.590583590799683</v>
      </c>
      <c r="R124" s="1">
        <f t="shared" si="57"/>
        <v>11.336277075665249</v>
      </c>
      <c r="S124" s="1">
        <f t="shared" si="58"/>
        <v>14.926860666464933</v>
      </c>
      <c r="T124" s="1">
        <f t="shared" si="59"/>
        <v>-3.5905835907996835</v>
      </c>
      <c r="U124" s="1">
        <f>MAX(0,MIN(R124,U119))-N124</f>
        <v>5</v>
      </c>
      <c r="V124" s="1">
        <f t="shared" si="60"/>
        <v>1.409416409200317</v>
      </c>
      <c r="W124" s="1">
        <f t="shared" si="61"/>
        <v>1.409416409200317</v>
      </c>
    </row>
    <row r="125" spans="1:23" x14ac:dyDescent="0.3">
      <c r="A125" s="1">
        <f t="shared" si="47"/>
        <v>5</v>
      </c>
      <c r="B125" s="1">
        <f t="shared" si="62"/>
        <v>3.0668219762439763</v>
      </c>
      <c r="C125" s="1">
        <f t="shared" si="63"/>
        <v>3.0337814287784579</v>
      </c>
      <c r="D125" s="1">
        <f t="shared" si="64"/>
        <v>1</v>
      </c>
      <c r="E125" s="1">
        <f t="shared" si="48"/>
        <v>3.1276001669018085</v>
      </c>
      <c r="F125" s="1">
        <f t="shared" si="49"/>
        <v>3.3364797610564461</v>
      </c>
      <c r="G125" s="1">
        <f t="shared" si="50"/>
        <v>1</v>
      </c>
      <c r="H125" s="1">
        <f t="shared" si="51"/>
        <v>6.0778190657832187E-2</v>
      </c>
      <c r="I125" s="1">
        <f t="shared" si="52"/>
        <v>0.30269833227798815</v>
      </c>
      <c r="J125" s="1">
        <f t="shared" si="53"/>
        <v>0</v>
      </c>
      <c r="K125" s="1">
        <f>SUMPRODUCT(A103:B103,H125:I125)</f>
        <v>0.17466425182094</v>
      </c>
      <c r="L125" s="1">
        <f t="shared" si="54"/>
        <v>9.5320268823515117E-2</v>
      </c>
      <c r="M125" s="1">
        <f>IF(A125=B118,0,2*G125*(J125-K125)/L125)</f>
        <v>-3.664787226824334</v>
      </c>
      <c r="N125" s="1">
        <f t="shared" si="65"/>
        <v>0</v>
      </c>
      <c r="O125" s="1">
        <f>INDEX(B106:B115,A125)</f>
        <v>0</v>
      </c>
      <c r="P125" s="1">
        <f t="shared" si="55"/>
        <v>1</v>
      </c>
      <c r="Q125" s="1">
        <f t="shared" si="56"/>
        <v>0</v>
      </c>
      <c r="R125" s="1">
        <f t="shared" si="57"/>
        <v>3.664787226824334</v>
      </c>
      <c r="S125" s="1">
        <f t="shared" si="58"/>
        <v>-3.664787226824334</v>
      </c>
      <c r="T125" s="1">
        <f t="shared" si="59"/>
        <v>0</v>
      </c>
      <c r="U125" s="1">
        <f>MAX(0,MIN(R125,U119))-N125</f>
        <v>3.664787226824334</v>
      </c>
      <c r="V125" s="1">
        <f t="shared" si="60"/>
        <v>0</v>
      </c>
      <c r="W125" s="1">
        <f t="shared" si="61"/>
        <v>0</v>
      </c>
    </row>
    <row r="126" spans="1:23" x14ac:dyDescent="0.3">
      <c r="A126" s="1">
        <f t="shared" si="47"/>
        <v>6</v>
      </c>
      <c r="B126" s="1">
        <f t="shared" si="62"/>
        <v>3.0668219762439763</v>
      </c>
      <c r="C126" s="1">
        <f t="shared" si="63"/>
        <v>3.0337814287784579</v>
      </c>
      <c r="D126" s="1">
        <f t="shared" si="64"/>
        <v>1</v>
      </c>
      <c r="E126" s="1">
        <f t="shared" si="48"/>
        <v>3.4814119572338234</v>
      </c>
      <c r="F126" s="1">
        <f t="shared" si="49"/>
        <v>2.4428336985578198</v>
      </c>
      <c r="G126" s="1">
        <f t="shared" si="50"/>
        <v>-1</v>
      </c>
      <c r="H126" s="1">
        <f t="shared" si="51"/>
        <v>0.41458998098984701</v>
      </c>
      <c r="I126" s="1">
        <f t="shared" si="52"/>
        <v>-0.59094773022063807</v>
      </c>
      <c r="J126" s="1">
        <f t="shared" si="53"/>
        <v>-2</v>
      </c>
      <c r="K126" s="1">
        <f>SUMPRODUCT(A103:B103,H126:I126)</f>
        <v>-1.1016935523718994</v>
      </c>
      <c r="L126" s="1">
        <f t="shared" si="54"/>
        <v>0.5211040721900857</v>
      </c>
      <c r="M126" s="1">
        <f>IF(A126=B118,0,2*G126*(J126-K126)/L126)</f>
        <v>3.4477045779078885</v>
      </c>
      <c r="N126" s="1">
        <f t="shared" si="65"/>
        <v>0</v>
      </c>
      <c r="O126" s="1">
        <f>INDEX(B106:B115,A126)</f>
        <v>0</v>
      </c>
      <c r="P126" s="1">
        <f t="shared" si="55"/>
        <v>-1</v>
      </c>
      <c r="Q126" s="1">
        <f t="shared" si="56"/>
        <v>0</v>
      </c>
      <c r="R126" s="1">
        <f t="shared" si="57"/>
        <v>3.4477045779078885</v>
      </c>
      <c r="S126" s="1">
        <f t="shared" si="58"/>
        <v>3.4477045779078885</v>
      </c>
      <c r="T126" s="1">
        <f t="shared" si="59"/>
        <v>0</v>
      </c>
      <c r="U126" s="1">
        <f>MAX(0,MIN(R126,U119))-N126</f>
        <v>3.4477045779078885</v>
      </c>
      <c r="V126" s="1">
        <f t="shared" si="60"/>
        <v>3.4477045779078885</v>
      </c>
      <c r="W126" s="1">
        <f t="shared" si="61"/>
        <v>3.4477045779078885</v>
      </c>
    </row>
    <row r="127" spans="1:23" x14ac:dyDescent="0.3">
      <c r="A127" s="1">
        <f t="shared" si="47"/>
        <v>7</v>
      </c>
      <c r="B127" s="1">
        <f t="shared" si="62"/>
        <v>3.0668219762439763</v>
      </c>
      <c r="C127" s="1">
        <f t="shared" si="63"/>
        <v>3.0337814287784579</v>
      </c>
      <c r="D127" s="1">
        <f t="shared" si="64"/>
        <v>1</v>
      </c>
      <c r="E127" s="1">
        <f t="shared" si="48"/>
        <v>3.2241541053518081</v>
      </c>
      <c r="F127" s="1">
        <f t="shared" si="49"/>
        <v>2.5407450440248747</v>
      </c>
      <c r="G127" s="1">
        <f t="shared" si="50"/>
        <v>-1</v>
      </c>
      <c r="H127" s="1">
        <f t="shared" si="51"/>
        <v>0.15733212910783179</v>
      </c>
      <c r="I127" s="1">
        <f t="shared" si="52"/>
        <v>-0.49303638475358325</v>
      </c>
      <c r="J127" s="1">
        <f t="shared" si="53"/>
        <v>-2</v>
      </c>
      <c r="K127" s="1">
        <f>SUMPRODUCT(A103:B103,H127:I127)</f>
        <v>-0.65015921950176225</v>
      </c>
      <c r="L127" s="1">
        <f t="shared" si="54"/>
        <v>0.26783827554048684</v>
      </c>
      <c r="M127" s="1">
        <f>IF(A127=B118,0,2*G127*(J127-K127)/L127)</f>
        <v>10.079521142184129</v>
      </c>
      <c r="N127" s="1">
        <f t="shared" si="65"/>
        <v>0</v>
      </c>
      <c r="O127" s="1">
        <f>INDEX(B106:B115,A127)</f>
        <v>0</v>
      </c>
      <c r="P127" s="1">
        <f t="shared" si="55"/>
        <v>-1</v>
      </c>
      <c r="Q127" s="1">
        <f t="shared" si="56"/>
        <v>0</v>
      </c>
      <c r="R127" s="1">
        <f t="shared" si="57"/>
        <v>10.079521142184129</v>
      </c>
      <c r="S127" s="1">
        <f t="shared" si="58"/>
        <v>10.079521142184129</v>
      </c>
      <c r="T127" s="1">
        <f t="shared" si="59"/>
        <v>0</v>
      </c>
      <c r="U127" s="1">
        <f>MAX(0,MIN(R127,U119))-N127</f>
        <v>5</v>
      </c>
      <c r="V127" s="1">
        <f t="shared" si="60"/>
        <v>5</v>
      </c>
      <c r="W127" s="1">
        <f t="shared" si="61"/>
        <v>5</v>
      </c>
    </row>
    <row r="128" spans="1:23" x14ac:dyDescent="0.3">
      <c r="A128" s="1">
        <f t="shared" si="47"/>
        <v>8</v>
      </c>
      <c r="B128" s="1">
        <f t="shared" si="62"/>
        <v>3.0668219762439763</v>
      </c>
      <c r="C128" s="1">
        <f t="shared" si="63"/>
        <v>3.0337814287784579</v>
      </c>
      <c r="D128" s="1">
        <f t="shared" si="64"/>
        <v>1</v>
      </c>
      <c r="E128" s="1">
        <f t="shared" si="48"/>
        <v>2.9371931331038019</v>
      </c>
      <c r="F128" s="1">
        <f t="shared" si="49"/>
        <v>3.0105940804421603</v>
      </c>
      <c r="G128" s="1">
        <f t="shared" si="50"/>
        <v>-1</v>
      </c>
      <c r="H128" s="1">
        <f t="shared" si="51"/>
        <v>-0.12962884314017442</v>
      </c>
      <c r="I128" s="1">
        <f t="shared" si="52"/>
        <v>-2.3187348336297653E-2</v>
      </c>
      <c r="J128" s="1">
        <f t="shared" si="53"/>
        <v>-2</v>
      </c>
      <c r="K128" s="1">
        <f>SUMPRODUCT(A103:B103,H128:I128)</f>
        <v>0.16490107169649651</v>
      </c>
      <c r="L128" s="1">
        <f t="shared" si="54"/>
        <v>1.7341290096728749E-2</v>
      </c>
      <c r="M128" s="1">
        <f>IF(A128=B118,0,2*G128*(J128-K128)/L128)</f>
        <v>249.68166262380703</v>
      </c>
      <c r="N128" s="1">
        <f t="shared" si="65"/>
        <v>0</v>
      </c>
      <c r="O128" s="1">
        <f>INDEX(B106:B115,A128)</f>
        <v>0</v>
      </c>
      <c r="P128" s="1">
        <f t="shared" si="55"/>
        <v>-1</v>
      </c>
      <c r="Q128" s="1">
        <f t="shared" si="56"/>
        <v>0</v>
      </c>
      <c r="R128" s="1">
        <f t="shared" si="57"/>
        <v>249.68166262380703</v>
      </c>
      <c r="S128" s="1">
        <f t="shared" si="58"/>
        <v>249.68166262380703</v>
      </c>
      <c r="T128" s="1">
        <f t="shared" si="59"/>
        <v>0</v>
      </c>
      <c r="U128" s="1">
        <f>MAX(0,MIN(R128,U119))-N128</f>
        <v>5</v>
      </c>
      <c r="V128" s="1">
        <f t="shared" si="60"/>
        <v>5</v>
      </c>
      <c r="W128" s="1">
        <f t="shared" si="61"/>
        <v>5</v>
      </c>
    </row>
    <row r="129" spans="1:23" x14ac:dyDescent="0.3">
      <c r="A129" s="1">
        <f t="shared" si="47"/>
        <v>9</v>
      </c>
      <c r="B129" s="1">
        <f t="shared" si="62"/>
        <v>3.0668219762439763</v>
      </c>
      <c r="C129" s="1">
        <f t="shared" si="63"/>
        <v>3.0337814287784579</v>
      </c>
      <c r="D129" s="1">
        <f t="shared" si="64"/>
        <v>1</v>
      </c>
      <c r="E129" s="1">
        <f t="shared" si="48"/>
        <v>2.5392793503469195</v>
      </c>
      <c r="F129" s="1">
        <f t="shared" si="49"/>
        <v>2.7866742656136632</v>
      </c>
      <c r="G129" s="1">
        <f t="shared" si="50"/>
        <v>1</v>
      </c>
      <c r="H129" s="1">
        <f t="shared" si="51"/>
        <v>-0.5275426258970568</v>
      </c>
      <c r="I129" s="1">
        <f t="shared" si="52"/>
        <v>-0.24710716316479475</v>
      </c>
      <c r="J129" s="1">
        <f t="shared" si="53"/>
        <v>0</v>
      </c>
      <c r="K129" s="1">
        <f>SUMPRODUCT(A103:B103,H129:I129)</f>
        <v>0.53920055934002498</v>
      </c>
      <c r="L129" s="1">
        <f t="shared" si="54"/>
        <v>0.33936317222571449</v>
      </c>
      <c r="M129" s="1">
        <f>IF(A129=B118,0,2*G129*(J129-K129)/L129)</f>
        <v>-3.1777199382223849</v>
      </c>
      <c r="N129" s="1">
        <f t="shared" si="65"/>
        <v>0</v>
      </c>
      <c r="O129" s="1">
        <f>INDEX(B106:B115,A129)</f>
        <v>0</v>
      </c>
      <c r="P129" s="1">
        <f t="shared" si="55"/>
        <v>1</v>
      </c>
      <c r="Q129" s="1">
        <f t="shared" si="56"/>
        <v>0</v>
      </c>
      <c r="R129" s="1">
        <f t="shared" si="57"/>
        <v>3.1777199382223849</v>
      </c>
      <c r="S129" s="1">
        <f t="shared" si="58"/>
        <v>-3.1777199382223849</v>
      </c>
      <c r="T129" s="1">
        <f t="shared" si="59"/>
        <v>0</v>
      </c>
      <c r="U129" s="1">
        <f>MAX(0,MIN(R129,U119))-N129</f>
        <v>3.1777199382223849</v>
      </c>
      <c r="V129" s="1">
        <f t="shared" si="60"/>
        <v>0</v>
      </c>
      <c r="W129" s="1">
        <f t="shared" si="61"/>
        <v>0</v>
      </c>
    </row>
    <row r="130" spans="1:23" x14ac:dyDescent="0.3">
      <c r="A130" s="1">
        <f t="shared" si="47"/>
        <v>10</v>
      </c>
      <c r="B130" s="1">
        <f t="shared" si="62"/>
        <v>3.0668219762439763</v>
      </c>
      <c r="C130" s="1">
        <f t="shared" si="63"/>
        <v>3.0337814287784579</v>
      </c>
      <c r="D130" s="1">
        <f t="shared" si="64"/>
        <v>1</v>
      </c>
      <c r="E130" s="1">
        <f t="shared" si="48"/>
        <v>3.4211658483089531</v>
      </c>
      <c r="F130" s="1">
        <f t="shared" si="49"/>
        <v>2.7726544315495145</v>
      </c>
      <c r="G130" s="1">
        <f t="shared" si="50"/>
        <v>-1</v>
      </c>
      <c r="H130" s="1">
        <f t="shared" si="51"/>
        <v>0.35434387206497675</v>
      </c>
      <c r="I130" s="1">
        <f t="shared" si="52"/>
        <v>-0.26112699722894339</v>
      </c>
      <c r="J130" s="1">
        <f t="shared" si="53"/>
        <v>-2</v>
      </c>
      <c r="K130" s="1">
        <f>SUMPRODUCT(A103:B103,H130:I130)</f>
        <v>-0.73096266712543734</v>
      </c>
      <c r="L130" s="1">
        <f t="shared" si="54"/>
        <v>0.19374688835180523</v>
      </c>
      <c r="M130" s="1">
        <f>IF(A130=B118,0,2*G130*(J130-K130)/L130)</f>
        <v>13.099950597092914</v>
      </c>
      <c r="N130" s="1">
        <f t="shared" si="65"/>
        <v>0</v>
      </c>
      <c r="O130" s="1">
        <f>INDEX(B106:B115,A130)</f>
        <v>0</v>
      </c>
      <c r="P130" s="1">
        <f t="shared" si="55"/>
        <v>-1</v>
      </c>
      <c r="Q130" s="1">
        <f t="shared" si="56"/>
        <v>0</v>
      </c>
      <c r="R130" s="1">
        <f t="shared" si="57"/>
        <v>13.099950597092914</v>
      </c>
      <c r="S130" s="1">
        <f t="shared" si="58"/>
        <v>13.099950597092914</v>
      </c>
      <c r="T130" s="1">
        <f t="shared" si="59"/>
        <v>0</v>
      </c>
      <c r="U130" s="1">
        <f>MAX(0,MIN(R130,U119))-N130</f>
        <v>5</v>
      </c>
      <c r="V130" s="1">
        <f t="shared" si="60"/>
        <v>5</v>
      </c>
      <c r="W130" s="1">
        <f t="shared" si="61"/>
        <v>5</v>
      </c>
    </row>
    <row r="131" spans="1:23" x14ac:dyDescent="0.3">
      <c r="D131" s="1" t="s">
        <v>25</v>
      </c>
      <c r="F131" s="1" t="s">
        <v>26</v>
      </c>
    </row>
    <row r="132" spans="1:23" x14ac:dyDescent="0.3">
      <c r="A132" s="1" t="s">
        <v>52</v>
      </c>
      <c r="B132" s="1">
        <v>1</v>
      </c>
      <c r="D132" s="1">
        <f>INDEX(E121:E130,B132)</f>
        <v>2.5498358112944688</v>
      </c>
      <c r="E132" s="1">
        <f>INDEX(F121:F130,B132)</f>
        <v>3.3377986252420428</v>
      </c>
      <c r="F132" s="1">
        <f>INDEX(G121:G130,B132)</f>
        <v>1</v>
      </c>
    </row>
    <row r="133" spans="1:23" x14ac:dyDescent="0.3">
      <c r="A133" s="1" t="s">
        <v>19</v>
      </c>
      <c r="B133" s="1">
        <f>INDEX(P121:P130,B132)</f>
        <v>1</v>
      </c>
    </row>
    <row r="134" spans="1:23" x14ac:dyDescent="0.3">
      <c r="A134" s="1" t="str">
        <f>W120</f>
        <v>Actual Δα</v>
      </c>
      <c r="B134" s="1">
        <f>INDEX(W121:W130,B132)</f>
        <v>-3.590583590799683</v>
      </c>
    </row>
    <row r="136" spans="1:23" x14ac:dyDescent="0.3">
      <c r="A136" s="1" t="s">
        <v>34</v>
      </c>
      <c r="B136" s="1">
        <f>B89+1</f>
        <v>2</v>
      </c>
    </row>
    <row r="137" spans="1:23" x14ac:dyDescent="0.3">
      <c r="A137" s="1" t="s">
        <v>17</v>
      </c>
      <c r="B137" s="1" t="s">
        <v>16</v>
      </c>
      <c r="C137" s="1" t="s">
        <v>6</v>
      </c>
      <c r="D137" s="1" t="s">
        <v>18</v>
      </c>
    </row>
    <row r="138" spans="1:23" x14ac:dyDescent="0.3">
      <c r="A138" s="1">
        <f>B106+D138</f>
        <v>0</v>
      </c>
      <c r="B138" s="1">
        <v>5</v>
      </c>
      <c r="C138" s="1">
        <v>1</v>
      </c>
      <c r="D138" s="1">
        <f>IF(C138=B118,-B133*B134,IF(C138=B132,B134, 0))</f>
        <v>-3.590583590799683</v>
      </c>
    </row>
    <row r="139" spans="1:23" x14ac:dyDescent="0.3">
      <c r="A139" s="1">
        <f t="shared" ref="A139:A147" si="66">B107+D139</f>
        <v>3.590583590799683</v>
      </c>
      <c r="B139" s="1">
        <v>5</v>
      </c>
      <c r="C139" s="1">
        <v>2</v>
      </c>
      <c r="D139" s="1">
        <f>IF(C139=B118,-B133*B134,IF(C139=B132,B134, 0))</f>
        <v>3.590583590799683</v>
      </c>
    </row>
    <row r="140" spans="1:23" x14ac:dyDescent="0.3">
      <c r="A140" s="1">
        <f t="shared" si="66"/>
        <v>0</v>
      </c>
      <c r="B140" s="1">
        <v>5</v>
      </c>
      <c r="C140" s="1">
        <v>3</v>
      </c>
      <c r="D140" s="1">
        <f>IF(C140=B118,-B133*B134,IF(C140=B132,B134, 0))</f>
        <v>0</v>
      </c>
    </row>
    <row r="141" spans="1:23" x14ac:dyDescent="0.3">
      <c r="A141" s="1">
        <f t="shared" si="66"/>
        <v>3.590583590799683</v>
      </c>
      <c r="B141" s="1">
        <v>5</v>
      </c>
      <c r="C141" s="1">
        <v>4</v>
      </c>
      <c r="D141" s="1">
        <f>IF(C141=B118,-B133*B134,IF(C141=B132,B134, 0))</f>
        <v>0</v>
      </c>
    </row>
    <row r="142" spans="1:23" x14ac:dyDescent="0.3">
      <c r="A142" s="1">
        <f t="shared" si="66"/>
        <v>0</v>
      </c>
      <c r="B142" s="1">
        <v>5</v>
      </c>
      <c r="C142" s="1">
        <v>5</v>
      </c>
      <c r="D142" s="1">
        <f>IF(C142=B118,-B133*B134,IF(C142=B132,B134, 0))</f>
        <v>0</v>
      </c>
    </row>
    <row r="143" spans="1:23" x14ac:dyDescent="0.3">
      <c r="A143" s="1">
        <f t="shared" si="66"/>
        <v>0</v>
      </c>
      <c r="B143" s="1">
        <v>5</v>
      </c>
      <c r="C143" s="1">
        <v>6</v>
      </c>
      <c r="D143" s="1">
        <f>IF(C143=B118,-B133*B134,IF(C143=B132,B134, 0))</f>
        <v>0</v>
      </c>
    </row>
    <row r="144" spans="1:23" x14ac:dyDescent="0.3">
      <c r="A144" s="1">
        <f t="shared" si="66"/>
        <v>0</v>
      </c>
      <c r="B144" s="1">
        <v>5</v>
      </c>
      <c r="C144" s="1">
        <v>7</v>
      </c>
      <c r="D144" s="1">
        <f>IF(C144=B118,-B133*B134,IF(C144=B132,B134, 0))</f>
        <v>0</v>
      </c>
    </row>
    <row r="145" spans="1:9" x14ac:dyDescent="0.3">
      <c r="A145" s="1">
        <f t="shared" si="66"/>
        <v>0</v>
      </c>
      <c r="B145" s="1">
        <v>5</v>
      </c>
      <c r="C145" s="1">
        <v>8</v>
      </c>
      <c r="D145" s="1">
        <f>IF(C145=B118,-B133*B134,IF(C145=B132,B134, 0))</f>
        <v>0</v>
      </c>
    </row>
    <row r="146" spans="1:9" x14ac:dyDescent="0.3">
      <c r="A146" s="1">
        <f t="shared" si="66"/>
        <v>0</v>
      </c>
      <c r="B146" s="1">
        <v>5</v>
      </c>
      <c r="C146" s="1">
        <v>9</v>
      </c>
      <c r="D146" s="1">
        <f>IF(C146=B118,-B133*B134,IF(C146=B132,B134, 0))</f>
        <v>0</v>
      </c>
    </row>
    <row r="147" spans="1:9" x14ac:dyDescent="0.3">
      <c r="A147" s="1">
        <f t="shared" si="66"/>
        <v>0</v>
      </c>
      <c r="B147" s="1">
        <v>5</v>
      </c>
      <c r="C147" s="1">
        <v>10</v>
      </c>
      <c r="D147" s="1">
        <f>IF(C147=B118,-B133*B134,IF(C147=B132,B134, 0))</f>
        <v>0</v>
      </c>
    </row>
    <row r="149" spans="1:9" x14ac:dyDescent="0.3">
      <c r="A149" s="1" t="s">
        <v>3</v>
      </c>
      <c r="C149" s="1" t="s">
        <v>7</v>
      </c>
      <c r="E149" s="1" t="s">
        <v>32</v>
      </c>
      <c r="F149" s="1" t="s">
        <v>33</v>
      </c>
    </row>
    <row r="150" spans="1:9" x14ac:dyDescent="0.3">
      <c r="A150" s="1">
        <f>SUMPRODUCT(A138:A147,A$31:A$40,A$5:A$14)</f>
        <v>0.42972921352033999</v>
      </c>
      <c r="B150" s="1">
        <f>SUMPRODUCT(A138:A147,A$31:A$40,B$5:B$14)</f>
        <v>-0.22814031474215932</v>
      </c>
      <c r="C150" s="1">
        <f>(E150+F150)/2</f>
        <v>-0.51998617263865632</v>
      </c>
      <c r="E150" s="1">
        <f>SUMPRODUCT(A150:B150,B121:C121)-D121</f>
        <v>-0.37422485416221651</v>
      </c>
      <c r="F150" s="1">
        <f>SUMPRODUCT(A150:B150,D132:E132)-F132</f>
        <v>-0.66574749111509612</v>
      </c>
    </row>
    <row r="152" spans="1:9" x14ac:dyDescent="0.3">
      <c r="A152" s="1" t="s">
        <v>6</v>
      </c>
      <c r="B152" s="1" t="s">
        <v>17</v>
      </c>
      <c r="C152" s="1" t="s">
        <v>16</v>
      </c>
      <c r="D152" s="1" t="s">
        <v>15</v>
      </c>
      <c r="E152" s="1" t="s">
        <v>14</v>
      </c>
      <c r="F152" s="1" t="s">
        <v>9</v>
      </c>
      <c r="G152" s="1" t="s">
        <v>10</v>
      </c>
      <c r="H152" s="1" t="s">
        <v>8</v>
      </c>
      <c r="I152" s="1" t="s">
        <v>46</v>
      </c>
    </row>
    <row r="153" spans="1:9" x14ac:dyDescent="0.3">
      <c r="A153" s="1">
        <v>1</v>
      </c>
      <c r="B153" s="1">
        <f>A138</f>
        <v>0</v>
      </c>
      <c r="C153" s="1">
        <f>B138</f>
        <v>5</v>
      </c>
      <c r="D153" s="1">
        <f>SUMPRODUCT(A150:B150,A$18:B$18)-C150</f>
        <v>0.85423868152356019</v>
      </c>
      <c r="E153" s="1">
        <f>INDEX(A$31:A$40,A153)</f>
        <v>1</v>
      </c>
      <c r="F153" s="1" t="b">
        <f>IF(B153&lt;0.0001, E153*D153&gt;=1,TRUE)</f>
        <v>0</v>
      </c>
      <c r="G153" s="1" t="b">
        <f>IF(ABS(C153-B153)&lt;0.0001, D153*E153&lt;=1,TRUE)</f>
        <v>1</v>
      </c>
      <c r="H153" s="1" t="b">
        <f>AND(F153:G153)</f>
        <v>0</v>
      </c>
      <c r="I153" s="1">
        <f>MAX(0, 1-E153*D153)</f>
        <v>0.14576131847643981</v>
      </c>
    </row>
    <row r="154" spans="1:9" x14ac:dyDescent="0.3">
      <c r="A154" s="1">
        <v>2</v>
      </c>
      <c r="B154" s="1">
        <f t="shared" ref="B154:C154" si="67">A139</f>
        <v>3.590583590799683</v>
      </c>
      <c r="C154" s="1">
        <f t="shared" si="67"/>
        <v>5</v>
      </c>
      <c r="D154" s="1">
        <f>SUMPRODUCT(A150:B150,A$19:B$19)-C150</f>
        <v>1.1457613184764397</v>
      </c>
      <c r="E154" s="1">
        <f t="shared" ref="E154:E162" si="68">INDEX(A$31:A$40,A154)</f>
        <v>1</v>
      </c>
      <c r="F154" s="1" t="b">
        <f>IF(B154&lt;0.0001, E154*D154&gt;=1,TRUE)</f>
        <v>1</v>
      </c>
      <c r="G154" s="1" t="b">
        <f t="shared" ref="G154:G162" si="69">IF(ABS(C154-B154)&lt;0.0001, D154*E154&lt;=1,TRUE)</f>
        <v>1</v>
      </c>
      <c r="H154" s="1" t="b">
        <f>AND(F154:G154)</f>
        <v>1</v>
      </c>
      <c r="I154" s="1">
        <f t="shared" ref="I154:I162" si="70">MAX(0, 1-E154*D154)</f>
        <v>0</v>
      </c>
    </row>
    <row r="155" spans="1:9" x14ac:dyDescent="0.3">
      <c r="A155" s="1">
        <v>3</v>
      </c>
      <c r="B155" s="1">
        <f t="shared" ref="B155:C155" si="71">A140</f>
        <v>0</v>
      </c>
      <c r="C155" s="1">
        <f t="shared" si="71"/>
        <v>5</v>
      </c>
      <c r="D155" s="1">
        <f>SUMPRODUCT(A150:B150,A$20:B$20)-C150</f>
        <v>0.91172300957704466</v>
      </c>
      <c r="E155" s="1">
        <f t="shared" si="68"/>
        <v>1</v>
      </c>
      <c r="F155" s="1" t="b">
        <f>IF(B155&lt;0.0001, E155*D155&gt;=1,TRUE)</f>
        <v>0</v>
      </c>
      <c r="G155" s="1" t="b">
        <f t="shared" si="69"/>
        <v>1</v>
      </c>
      <c r="H155" s="1" t="b">
        <f>AND(F155:G155)</f>
        <v>0</v>
      </c>
      <c r="I155" s="1">
        <f t="shared" si="70"/>
        <v>8.8276990422955337E-2</v>
      </c>
    </row>
    <row r="156" spans="1:9" x14ac:dyDescent="0.3">
      <c r="A156" s="1">
        <v>4</v>
      </c>
      <c r="B156" s="1">
        <f t="shared" ref="B156:C156" si="72">A141</f>
        <v>3.590583590799683</v>
      </c>
      <c r="C156" s="1">
        <f t="shared" si="72"/>
        <v>5</v>
      </c>
      <c r="D156" s="1">
        <f>SUMPRODUCT(A150:B150,A$21:B$21)-C150</f>
        <v>1.3583179466984228</v>
      </c>
      <c r="E156" s="1">
        <f t="shared" si="68"/>
        <v>-1</v>
      </c>
      <c r="F156" s="1" t="b">
        <f>IF(B156&lt;0.0001, E156*D156&gt;=1,TRUE)</f>
        <v>1</v>
      </c>
      <c r="G156" s="1" t="b">
        <f t="shared" si="69"/>
        <v>1</v>
      </c>
      <c r="H156" s="1" t="b">
        <f>AND(F156:G156)</f>
        <v>1</v>
      </c>
      <c r="I156" s="1">
        <f t="shared" si="70"/>
        <v>2.3583179466984228</v>
      </c>
    </row>
    <row r="157" spans="1:9" x14ac:dyDescent="0.3">
      <c r="A157" s="1">
        <v>5</v>
      </c>
      <c r="B157" s="1">
        <f t="shared" ref="B157:C157" si="73">A142</f>
        <v>0</v>
      </c>
      <c r="C157" s="1">
        <f t="shared" si="73"/>
        <v>5</v>
      </c>
      <c r="D157" s="1">
        <f>SUMPRODUCT(A150:B150,A$22:B$22)-C150</f>
        <v>1.1028217897491925</v>
      </c>
      <c r="E157" s="1">
        <f t="shared" si="68"/>
        <v>1</v>
      </c>
      <c r="F157" s="1" t="b">
        <f t="shared" ref="F157:F162" si="74">IF(B157&lt;0.0001, E157*D157&gt;=1,TRUE)</f>
        <v>1</v>
      </c>
      <c r="G157" s="1" t="b">
        <f t="shared" si="69"/>
        <v>1</v>
      </c>
      <c r="H157" s="1" t="b">
        <f t="shared" ref="H157:H162" si="75">AND(F157:G157)</f>
        <v>1</v>
      </c>
      <c r="I157" s="1">
        <f t="shared" si="70"/>
        <v>0</v>
      </c>
    </row>
    <row r="158" spans="1:9" x14ac:dyDescent="0.3">
      <c r="A158" s="1">
        <v>6</v>
      </c>
      <c r="B158" s="1">
        <f t="shared" ref="B158:C158" si="76">A143</f>
        <v>0</v>
      </c>
      <c r="C158" s="1">
        <f t="shared" si="76"/>
        <v>5</v>
      </c>
      <c r="D158" s="1">
        <f>SUMPRODUCT(A150:B150,A$23:B$23)-C150</f>
        <v>1.4587417461093206</v>
      </c>
      <c r="E158" s="1">
        <f t="shared" si="68"/>
        <v>-1</v>
      </c>
      <c r="F158" s="1" t="b">
        <f t="shared" si="74"/>
        <v>0</v>
      </c>
      <c r="G158" s="1" t="b">
        <f t="shared" si="69"/>
        <v>1</v>
      </c>
      <c r="H158" s="1" t="b">
        <f t="shared" si="75"/>
        <v>0</v>
      </c>
      <c r="I158" s="1">
        <f t="shared" si="70"/>
        <v>2.4587417461093208</v>
      </c>
    </row>
    <row r="159" spans="1:9" x14ac:dyDescent="0.3">
      <c r="A159" s="1">
        <v>7</v>
      </c>
      <c r="B159" s="1">
        <f t="shared" ref="B159:C159" si="77">A144</f>
        <v>0</v>
      </c>
      <c r="C159" s="1">
        <f t="shared" si="77"/>
        <v>5</v>
      </c>
      <c r="D159" s="1">
        <f>SUMPRODUCT(A150:B150,A$24:B$24)-C150</f>
        <v>1.325853006576448</v>
      </c>
      <c r="E159" s="1">
        <f t="shared" si="68"/>
        <v>-1</v>
      </c>
      <c r="F159" s="1" t="b">
        <f t="shared" si="74"/>
        <v>0</v>
      </c>
      <c r="G159" s="1" t="b">
        <f t="shared" si="69"/>
        <v>1</v>
      </c>
      <c r="H159" s="1" t="b">
        <f t="shared" si="75"/>
        <v>0</v>
      </c>
      <c r="I159" s="1">
        <f t="shared" si="70"/>
        <v>2.3258530065764482</v>
      </c>
    </row>
    <row r="160" spans="1:9" x14ac:dyDescent="0.3">
      <c r="A160" s="1">
        <v>8</v>
      </c>
      <c r="B160" s="1">
        <f t="shared" ref="B160:C160" si="78">A145</f>
        <v>0</v>
      </c>
      <c r="C160" s="1">
        <f t="shared" si="78"/>
        <v>5</v>
      </c>
      <c r="D160" s="1">
        <f>SUMPRODUCT(A150:B150,A$25:B$25)-C150</f>
        <v>1.0953459866117403</v>
      </c>
      <c r="E160" s="1">
        <f t="shared" si="68"/>
        <v>-1</v>
      </c>
      <c r="F160" s="1" t="b">
        <f t="shared" si="74"/>
        <v>0</v>
      </c>
      <c r="G160" s="1" t="b">
        <f t="shared" si="69"/>
        <v>1</v>
      </c>
      <c r="H160" s="1" t="b">
        <f t="shared" si="75"/>
        <v>0</v>
      </c>
      <c r="I160" s="1">
        <f t="shared" si="70"/>
        <v>2.0953459866117403</v>
      </c>
    </row>
    <row r="161" spans="1:23" x14ac:dyDescent="0.3">
      <c r="A161" s="1">
        <v>9</v>
      </c>
      <c r="B161" s="1">
        <f t="shared" ref="B161:C161" si="79">A146</f>
        <v>0</v>
      </c>
      <c r="C161" s="1">
        <f t="shared" si="79"/>
        <v>5</v>
      </c>
      <c r="D161" s="1">
        <f>SUMPRODUCT(A150:B150,A$26:B$26)-C150</f>
        <v>0.97543594673070111</v>
      </c>
      <c r="E161" s="1">
        <f t="shared" si="68"/>
        <v>1</v>
      </c>
      <c r="F161" s="1" t="b">
        <f t="shared" si="74"/>
        <v>0</v>
      </c>
      <c r="G161" s="1" t="b">
        <f t="shared" si="69"/>
        <v>1</v>
      </c>
      <c r="H161" s="1" t="b">
        <f t="shared" si="75"/>
        <v>0</v>
      </c>
      <c r="I161" s="1">
        <f t="shared" si="70"/>
        <v>2.4564053269298891E-2</v>
      </c>
    </row>
    <row r="162" spans="1:23" x14ac:dyDescent="0.3">
      <c r="A162" s="1">
        <v>10</v>
      </c>
      <c r="B162" s="1">
        <f t="shared" ref="B162:C162" si="80">A147</f>
        <v>0</v>
      </c>
      <c r="C162" s="1">
        <f t="shared" si="80"/>
        <v>5</v>
      </c>
      <c r="D162" s="1">
        <f>SUMPRODUCT(A150:B150,A$27:B$27)-C150</f>
        <v>1.3576068272701605</v>
      </c>
      <c r="E162" s="1">
        <f t="shared" si="68"/>
        <v>-1</v>
      </c>
      <c r="F162" s="1" t="b">
        <f t="shared" si="74"/>
        <v>0</v>
      </c>
      <c r="G162" s="1" t="b">
        <f t="shared" si="69"/>
        <v>1</v>
      </c>
      <c r="H162" s="1" t="b">
        <f t="shared" si="75"/>
        <v>0</v>
      </c>
      <c r="I162" s="1">
        <f t="shared" si="70"/>
        <v>2.3576068272701605</v>
      </c>
    </row>
    <row r="163" spans="1:23" x14ac:dyDescent="0.3">
      <c r="A163" s="1" t="s">
        <v>48</v>
      </c>
      <c r="B163" s="1">
        <f>SUMPRODUCT(B153:B162,E153:E162)</f>
        <v>0</v>
      </c>
      <c r="H163" s="1" t="s">
        <v>44</v>
      </c>
      <c r="I163" s="1">
        <f>SUM(I153:I162)</f>
        <v>11.854467875434786</v>
      </c>
    </row>
    <row r="164" spans="1:23" x14ac:dyDescent="0.3">
      <c r="C164" s="1" t="s">
        <v>8</v>
      </c>
    </row>
    <row r="165" spans="1:23" x14ac:dyDescent="0.3">
      <c r="A165" s="1" t="s">
        <v>47</v>
      </c>
      <c r="B165" s="1">
        <v>1</v>
      </c>
      <c r="C165" s="1" t="b">
        <f>INDEX(H153:H162,B165)</f>
        <v>0</v>
      </c>
    </row>
    <row r="166" spans="1:23" x14ac:dyDescent="0.3">
      <c r="T166" s="1" t="s">
        <v>51</v>
      </c>
      <c r="U166" s="1">
        <f>INDEX(C153:C162,B165)</f>
        <v>5</v>
      </c>
    </row>
    <row r="167" spans="1:23" x14ac:dyDescent="0.3">
      <c r="A167" s="1" t="s">
        <v>6</v>
      </c>
      <c r="B167" s="1" t="s">
        <v>22</v>
      </c>
      <c r="D167" s="1" t="s">
        <v>23</v>
      </c>
      <c r="E167" s="1" t="s">
        <v>25</v>
      </c>
      <c r="G167" s="1" t="s">
        <v>26</v>
      </c>
      <c r="H167" s="1" t="s">
        <v>11</v>
      </c>
      <c r="J167" s="1" t="s">
        <v>12</v>
      </c>
      <c r="K167" s="1" t="s">
        <v>13</v>
      </c>
      <c r="L167" s="1" t="s">
        <v>27</v>
      </c>
      <c r="M167" s="1" t="s">
        <v>18</v>
      </c>
      <c r="N167" s="1" t="s">
        <v>28</v>
      </c>
      <c r="O167" s="1" t="s">
        <v>29</v>
      </c>
      <c r="P167" s="1" t="s">
        <v>19</v>
      </c>
      <c r="Q167" s="1" t="s">
        <v>37</v>
      </c>
      <c r="R167" s="1" t="s">
        <v>30</v>
      </c>
      <c r="S167" s="1" t="s">
        <v>31</v>
      </c>
      <c r="T167" s="1" t="s">
        <v>37</v>
      </c>
      <c r="U167" s="1" t="s">
        <v>49</v>
      </c>
      <c r="V167" s="1" t="s">
        <v>50</v>
      </c>
      <c r="W167" s="1" t="s">
        <v>45</v>
      </c>
    </row>
    <row r="168" spans="1:23" x14ac:dyDescent="0.3">
      <c r="A168" s="1">
        <f>A153</f>
        <v>1</v>
      </c>
      <c r="B168" s="1">
        <f>INDEX(A$18:A$27,B165)</f>
        <v>2.5498358112944688</v>
      </c>
      <c r="C168" s="1">
        <f>INDEX(B$18:B$27,B165)</f>
        <v>3.3377986252420428</v>
      </c>
      <c r="D168" s="1">
        <f>INDEX(A$31:A$40,B165)</f>
        <v>1</v>
      </c>
      <c r="E168" s="1">
        <f>INDEX(A$18:A$27,A168)</f>
        <v>2.5498358112944688</v>
      </c>
      <c r="F168" s="1">
        <f>INDEX(B$18:B$27,A168)</f>
        <v>3.3377986252420428</v>
      </c>
      <c r="G168" s="1">
        <f>INDEX(A$31:A$40,A168)</f>
        <v>1</v>
      </c>
      <c r="H168" s="1">
        <f>E168-B168</f>
        <v>0</v>
      </c>
      <c r="I168" s="1">
        <f>F168-C168</f>
        <v>0</v>
      </c>
      <c r="J168" s="1">
        <f>G168-D168</f>
        <v>0</v>
      </c>
      <c r="K168" s="1">
        <f>SUMPRODUCT(A150:B150,H168:I168)</f>
        <v>0</v>
      </c>
      <c r="L168" s="1">
        <f>SUMPRODUCT(H168:I168,H168:I168)</f>
        <v>0</v>
      </c>
      <c r="M168" s="1">
        <f>IF(A168=B165,0,2*G168*(J168-K168)/L168)</f>
        <v>0</v>
      </c>
      <c r="N168" s="1">
        <f>INDEX(B153:B162,B165)</f>
        <v>0</v>
      </c>
      <c r="O168" s="1">
        <f>INDEX(B153:B162,A168)</f>
        <v>0</v>
      </c>
      <c r="P168" s="1">
        <f>G168*D168</f>
        <v>1</v>
      </c>
      <c r="Q168" s="1">
        <f>N168+P168*O168</f>
        <v>0</v>
      </c>
      <c r="R168" s="1">
        <f>N168-P168*M168</f>
        <v>0</v>
      </c>
      <c r="S168" s="1">
        <f>O168+M168</f>
        <v>0</v>
      </c>
      <c r="T168" s="1">
        <f>R168+P168*S168</f>
        <v>0</v>
      </c>
      <c r="U168" s="1">
        <f>MAX(0,MIN(R168,U166))-N168</f>
        <v>0</v>
      </c>
      <c r="V168" s="1">
        <f>MAX(0,MIN(S168,C153))-O168</f>
        <v>0</v>
      </c>
      <c r="W168" s="1">
        <f>SIGN(M168)*MIN(ABS(U168), ABS(V168))</f>
        <v>0</v>
      </c>
    </row>
    <row r="169" spans="1:23" x14ac:dyDescent="0.3">
      <c r="A169" s="1">
        <f t="shared" ref="A169:A177" si="81">A154</f>
        <v>2</v>
      </c>
      <c r="B169" s="1">
        <f>B168</f>
        <v>2.5498358112944688</v>
      </c>
      <c r="C169" s="1">
        <f>C168</f>
        <v>3.3377986252420428</v>
      </c>
      <c r="D169" s="1">
        <f>D168</f>
        <v>1</v>
      </c>
      <c r="E169" s="1">
        <f t="shared" ref="E169:E177" si="82">INDEX(A$18:A$27,A169)</f>
        <v>3.0668219762439763</v>
      </c>
      <c r="F169" s="1">
        <f t="shared" ref="F169:F177" si="83">INDEX(B$18:B$27,A169)</f>
        <v>3.0337814287784579</v>
      </c>
      <c r="G169" s="1">
        <f t="shared" ref="G169:G177" si="84">INDEX(A$31:A$40,A169)</f>
        <v>1</v>
      </c>
      <c r="H169" s="1">
        <f t="shared" ref="H169:H177" si="85">E169-B169</f>
        <v>0.51698616494950755</v>
      </c>
      <c r="I169" s="1">
        <f t="shared" ref="I169:I177" si="86">F169-C169</f>
        <v>-0.30401719646358494</v>
      </c>
      <c r="J169" s="1">
        <f t="shared" ref="J169:J177" si="87">G169-D169</f>
        <v>0</v>
      </c>
      <c r="K169" s="1">
        <f>SUMPRODUCT(A150:B150,H169:I169)</f>
        <v>0.29152263695287978</v>
      </c>
      <c r="L169" s="1">
        <f t="shared" ref="L169:L177" si="88">SUMPRODUCT(H169:I169,H169:I169)</f>
        <v>0.35970115049477747</v>
      </c>
      <c r="M169" s="1">
        <f>IF(A169=B165,0,2*G169*(J169-K169)/L169)</f>
        <v>-1.6209157882974989</v>
      </c>
      <c r="N169" s="1">
        <f>N168</f>
        <v>0</v>
      </c>
      <c r="O169" s="1">
        <f>INDEX(B153:B162,A169)</f>
        <v>3.590583590799683</v>
      </c>
      <c r="P169" s="1">
        <f t="shared" ref="P169:P177" si="89">G169*D169</f>
        <v>1</v>
      </c>
      <c r="Q169" s="1">
        <f t="shared" ref="Q169:Q177" si="90">N169+P169*O169</f>
        <v>3.590583590799683</v>
      </c>
      <c r="R169" s="1">
        <f t="shared" ref="R169:R177" si="91">N169-P169*M169</f>
        <v>1.6209157882974989</v>
      </c>
      <c r="S169" s="1">
        <f t="shared" ref="S169:S177" si="92">O169+M169</f>
        <v>1.9696678025021841</v>
      </c>
      <c r="T169" s="1">
        <f t="shared" ref="T169:T177" si="93">R169+P169*S169</f>
        <v>3.590583590799683</v>
      </c>
      <c r="U169" s="1">
        <f>MAX(0,MIN(R169,U166))-N169</f>
        <v>1.6209157882974989</v>
      </c>
      <c r="V169" s="1">
        <f t="shared" ref="V169:V177" si="94">MAX(0,MIN(S169,C154))-O169</f>
        <v>-1.6209157882974989</v>
      </c>
      <c r="W169" s="1">
        <f t="shared" ref="W169:W177" si="95">SIGN(M169)*MIN(ABS(U169), ABS(V169))</f>
        <v>-1.6209157882974989</v>
      </c>
    </row>
    <row r="170" spans="1:23" x14ac:dyDescent="0.3">
      <c r="A170" s="1">
        <f t="shared" si="81"/>
        <v>3</v>
      </c>
      <c r="B170" s="1">
        <f t="shared" ref="B170:B177" si="96">B169</f>
        <v>2.5498358112944688</v>
      </c>
      <c r="C170" s="1">
        <f t="shared" ref="C170:C177" si="97">C169</f>
        <v>3.3377986252420428</v>
      </c>
      <c r="D170" s="1">
        <f t="shared" ref="D170:D177" si="98">D169</f>
        <v>1</v>
      </c>
      <c r="E170" s="1">
        <f t="shared" si="82"/>
        <v>2.7582484583772682</v>
      </c>
      <c r="F170" s="1">
        <f t="shared" si="83"/>
        <v>3.4783992678831801</v>
      </c>
      <c r="G170" s="1">
        <f t="shared" si="84"/>
        <v>1</v>
      </c>
      <c r="H170" s="1">
        <f t="shared" si="85"/>
        <v>0.20841264708279938</v>
      </c>
      <c r="I170" s="1">
        <f t="shared" si="86"/>
        <v>0.14060064264113725</v>
      </c>
      <c r="J170" s="1">
        <f t="shared" si="87"/>
        <v>0</v>
      </c>
      <c r="K170" s="1">
        <f>SUMPRODUCT(A150:B150,H170:I170)</f>
        <v>5.7484328053484642E-2</v>
      </c>
      <c r="L170" s="1">
        <f t="shared" si="88"/>
        <v>6.320437217516027E-2</v>
      </c>
      <c r="M170" s="1">
        <f>IF(A170=B165,0,2*G170*(J170-K170)/L170)</f>
        <v>-1.8189984672002282</v>
      </c>
      <c r="N170" s="1">
        <f t="shared" ref="N170:N177" si="99">N169</f>
        <v>0</v>
      </c>
      <c r="O170" s="1">
        <f>INDEX(B153:B162,A170)</f>
        <v>0</v>
      </c>
      <c r="P170" s="1">
        <f t="shared" si="89"/>
        <v>1</v>
      </c>
      <c r="Q170" s="1">
        <f t="shared" si="90"/>
        <v>0</v>
      </c>
      <c r="R170" s="1">
        <f t="shared" si="91"/>
        <v>1.8189984672002282</v>
      </c>
      <c r="S170" s="1">
        <f t="shared" si="92"/>
        <v>-1.8189984672002282</v>
      </c>
      <c r="T170" s="1">
        <f t="shared" si="93"/>
        <v>0</v>
      </c>
      <c r="U170" s="1">
        <f>MAX(0,MIN(R170,U166))-N170</f>
        <v>1.8189984672002282</v>
      </c>
      <c r="V170" s="1">
        <f t="shared" si="94"/>
        <v>0</v>
      </c>
      <c r="W170" s="1">
        <f t="shared" si="95"/>
        <v>0</v>
      </c>
    </row>
    <row r="171" spans="1:23" x14ac:dyDescent="0.3">
      <c r="A171" s="1">
        <f t="shared" si="81"/>
        <v>4</v>
      </c>
      <c r="B171" s="1">
        <f t="shared" si="96"/>
        <v>2.5498358112944688</v>
      </c>
      <c r="C171" s="1">
        <f t="shared" si="97"/>
        <v>3.3377986252420428</v>
      </c>
      <c r="D171" s="1">
        <f t="shared" si="98"/>
        <v>1</v>
      </c>
      <c r="E171" s="1">
        <f t="shared" si="82"/>
        <v>3.3704505261530988</v>
      </c>
      <c r="F171" s="1">
        <f t="shared" si="83"/>
        <v>2.6740091090112208</v>
      </c>
      <c r="G171" s="1">
        <f t="shared" si="84"/>
        <v>-1</v>
      </c>
      <c r="H171" s="1">
        <f t="shared" si="85"/>
        <v>0.82061471485863002</v>
      </c>
      <c r="I171" s="1">
        <f t="shared" si="86"/>
        <v>-0.66378951623082205</v>
      </c>
      <c r="J171" s="1">
        <f t="shared" si="87"/>
        <v>-2</v>
      </c>
      <c r="K171" s="1">
        <f>SUMPRODUCT(A150:B150,H171:I171)</f>
        <v>0.50407926517486257</v>
      </c>
      <c r="L171" s="1">
        <f t="shared" si="88"/>
        <v>1.1140250321004594</v>
      </c>
      <c r="M171" s="1">
        <f>IF(A171=B165,0,2*G171*(J171-K171)/L171)</f>
        <v>4.4955529597992951</v>
      </c>
      <c r="N171" s="1">
        <f t="shared" si="99"/>
        <v>0</v>
      </c>
      <c r="O171" s="1">
        <f>INDEX(B153:B162,A171)</f>
        <v>3.590583590799683</v>
      </c>
      <c r="P171" s="1">
        <f t="shared" si="89"/>
        <v>-1</v>
      </c>
      <c r="Q171" s="1">
        <f t="shared" si="90"/>
        <v>-3.590583590799683</v>
      </c>
      <c r="R171" s="1">
        <f t="shared" si="91"/>
        <v>4.4955529597992951</v>
      </c>
      <c r="S171" s="1">
        <f t="shared" si="92"/>
        <v>8.0861365505989777</v>
      </c>
      <c r="T171" s="1">
        <f t="shared" si="93"/>
        <v>-3.5905835907996826</v>
      </c>
      <c r="U171" s="1">
        <f>MAX(0,MIN(R171,U166))-N171</f>
        <v>4.4955529597992951</v>
      </c>
      <c r="V171" s="1">
        <f t="shared" si="94"/>
        <v>1.409416409200317</v>
      </c>
      <c r="W171" s="1">
        <f t="shared" si="95"/>
        <v>1.409416409200317</v>
      </c>
    </row>
    <row r="172" spans="1:23" x14ac:dyDescent="0.3">
      <c r="A172" s="1">
        <f t="shared" si="81"/>
        <v>5</v>
      </c>
      <c r="B172" s="1">
        <f t="shared" si="96"/>
        <v>2.5498358112944688</v>
      </c>
      <c r="C172" s="1">
        <f t="shared" si="97"/>
        <v>3.3377986252420428</v>
      </c>
      <c r="D172" s="1">
        <f t="shared" si="98"/>
        <v>1</v>
      </c>
      <c r="E172" s="1">
        <f t="shared" si="82"/>
        <v>3.1276001669018085</v>
      </c>
      <c r="F172" s="1">
        <f t="shared" si="83"/>
        <v>3.3364797610564461</v>
      </c>
      <c r="G172" s="1">
        <f t="shared" si="84"/>
        <v>1</v>
      </c>
      <c r="H172" s="1">
        <f t="shared" si="85"/>
        <v>0.57776435560733974</v>
      </c>
      <c r="I172" s="1">
        <f t="shared" si="86"/>
        <v>-1.3188641855967909E-3</v>
      </c>
      <c r="J172" s="1">
        <f t="shared" si="87"/>
        <v>0</v>
      </c>
      <c r="K172" s="1">
        <f>SUMPRODUCT(A150:B150,H172:I172)</f>
        <v>0.24858310822563234</v>
      </c>
      <c r="L172" s="1">
        <f t="shared" si="88"/>
        <v>0.33381339001310462</v>
      </c>
      <c r="M172" s="1">
        <f>IF(A172=B165,0,2*G172*(J172-K172)/L172)</f>
        <v>-1.4893537267386048</v>
      </c>
      <c r="N172" s="1">
        <f t="shared" si="99"/>
        <v>0</v>
      </c>
      <c r="O172" s="1">
        <f>INDEX(B153:B162,A172)</f>
        <v>0</v>
      </c>
      <c r="P172" s="1">
        <f t="shared" si="89"/>
        <v>1</v>
      </c>
      <c r="Q172" s="1">
        <f t="shared" si="90"/>
        <v>0</v>
      </c>
      <c r="R172" s="1">
        <f t="shared" si="91"/>
        <v>1.4893537267386048</v>
      </c>
      <c r="S172" s="1">
        <f t="shared" si="92"/>
        <v>-1.4893537267386048</v>
      </c>
      <c r="T172" s="1">
        <f t="shared" si="93"/>
        <v>0</v>
      </c>
      <c r="U172" s="1">
        <f>MAX(0,MIN(R172,U166))-N172</f>
        <v>1.4893537267386048</v>
      </c>
      <c r="V172" s="1">
        <f t="shared" si="94"/>
        <v>0</v>
      </c>
      <c r="W172" s="1">
        <f t="shared" si="95"/>
        <v>0</v>
      </c>
    </row>
    <row r="173" spans="1:23" x14ac:dyDescent="0.3">
      <c r="A173" s="1">
        <f t="shared" si="81"/>
        <v>6</v>
      </c>
      <c r="B173" s="1">
        <f t="shared" si="96"/>
        <v>2.5498358112944688</v>
      </c>
      <c r="C173" s="1">
        <f t="shared" si="97"/>
        <v>3.3377986252420428</v>
      </c>
      <c r="D173" s="1">
        <f t="shared" si="98"/>
        <v>1</v>
      </c>
      <c r="E173" s="1">
        <f t="shared" si="82"/>
        <v>3.4814119572338234</v>
      </c>
      <c r="F173" s="1">
        <f t="shared" si="83"/>
        <v>2.4428336985578198</v>
      </c>
      <c r="G173" s="1">
        <f t="shared" si="84"/>
        <v>-1</v>
      </c>
      <c r="H173" s="1">
        <f t="shared" si="85"/>
        <v>0.93157614593935456</v>
      </c>
      <c r="I173" s="1">
        <f t="shared" si="86"/>
        <v>-0.89496492668422301</v>
      </c>
      <c r="J173" s="1">
        <f t="shared" si="87"/>
        <v>-2</v>
      </c>
      <c r="K173" s="1">
        <f>SUMPRODUCT(A150:B150,H173:I173)</f>
        <v>0.60450306458576053</v>
      </c>
      <c r="L173" s="1">
        <f t="shared" si="88"/>
        <v>1.6687963356781184</v>
      </c>
      <c r="M173" s="1">
        <f>IF(A173=B165,0,2*G173*(J173-K173)/L173)</f>
        <v>3.1214151288598271</v>
      </c>
      <c r="N173" s="1">
        <f t="shared" si="99"/>
        <v>0</v>
      </c>
      <c r="O173" s="1">
        <f>INDEX(B153:B162,A173)</f>
        <v>0</v>
      </c>
      <c r="P173" s="1">
        <f t="shared" si="89"/>
        <v>-1</v>
      </c>
      <c r="Q173" s="1">
        <f t="shared" si="90"/>
        <v>0</v>
      </c>
      <c r="R173" s="1">
        <f t="shared" si="91"/>
        <v>3.1214151288598271</v>
      </c>
      <c r="S173" s="1">
        <f t="shared" si="92"/>
        <v>3.1214151288598271</v>
      </c>
      <c r="T173" s="1">
        <f t="shared" si="93"/>
        <v>0</v>
      </c>
      <c r="U173" s="1">
        <f>MAX(0,MIN(R173,U166))-N173</f>
        <v>3.1214151288598271</v>
      </c>
      <c r="V173" s="1">
        <f t="shared" si="94"/>
        <v>3.1214151288598271</v>
      </c>
      <c r="W173" s="1">
        <f t="shared" si="95"/>
        <v>3.1214151288598271</v>
      </c>
    </row>
    <row r="174" spans="1:23" x14ac:dyDescent="0.3">
      <c r="A174" s="1">
        <f t="shared" si="81"/>
        <v>7</v>
      </c>
      <c r="B174" s="1">
        <f t="shared" si="96"/>
        <v>2.5498358112944688</v>
      </c>
      <c r="C174" s="1">
        <f t="shared" si="97"/>
        <v>3.3377986252420428</v>
      </c>
      <c r="D174" s="1">
        <f t="shared" si="98"/>
        <v>1</v>
      </c>
      <c r="E174" s="1">
        <f t="shared" si="82"/>
        <v>3.2241541053518081</v>
      </c>
      <c r="F174" s="1">
        <f t="shared" si="83"/>
        <v>2.5407450440248747</v>
      </c>
      <c r="G174" s="1">
        <f t="shared" si="84"/>
        <v>-1</v>
      </c>
      <c r="H174" s="1">
        <f t="shared" si="85"/>
        <v>0.67431829405733934</v>
      </c>
      <c r="I174" s="1">
        <f t="shared" si="86"/>
        <v>-0.79705358121716818</v>
      </c>
      <c r="J174" s="1">
        <f t="shared" si="87"/>
        <v>-2</v>
      </c>
      <c r="K174" s="1">
        <f>SUMPRODUCT(A150:B150,H174:I174)</f>
        <v>0.47161432505288781</v>
      </c>
      <c r="L174" s="1">
        <f t="shared" si="88"/>
        <v>1.0899995730315133</v>
      </c>
      <c r="M174" s="1">
        <f>IF(A174=B165,0,2*G174*(J174-K174)/L174)</f>
        <v>4.5350739325132388</v>
      </c>
      <c r="N174" s="1">
        <f t="shared" si="99"/>
        <v>0</v>
      </c>
      <c r="O174" s="1">
        <f>INDEX(B153:B162,A174)</f>
        <v>0</v>
      </c>
      <c r="P174" s="1">
        <f t="shared" si="89"/>
        <v>-1</v>
      </c>
      <c r="Q174" s="1">
        <f t="shared" si="90"/>
        <v>0</v>
      </c>
      <c r="R174" s="1">
        <f t="shared" si="91"/>
        <v>4.5350739325132388</v>
      </c>
      <c r="S174" s="1">
        <f t="shared" si="92"/>
        <v>4.5350739325132388</v>
      </c>
      <c r="T174" s="1">
        <f t="shared" si="93"/>
        <v>0</v>
      </c>
      <c r="U174" s="1">
        <f>MAX(0,MIN(R174,U166))-N174</f>
        <v>4.5350739325132388</v>
      </c>
      <c r="V174" s="1">
        <f t="shared" si="94"/>
        <v>4.5350739325132388</v>
      </c>
      <c r="W174" s="1">
        <f t="shared" si="95"/>
        <v>4.5350739325132388</v>
      </c>
    </row>
    <row r="175" spans="1:23" x14ac:dyDescent="0.3">
      <c r="A175" s="1">
        <f t="shared" si="81"/>
        <v>8</v>
      </c>
      <c r="B175" s="1">
        <f t="shared" si="96"/>
        <v>2.5498358112944688</v>
      </c>
      <c r="C175" s="1">
        <f t="shared" si="97"/>
        <v>3.3377986252420428</v>
      </c>
      <c r="D175" s="1">
        <f t="shared" si="98"/>
        <v>1</v>
      </c>
      <c r="E175" s="1">
        <f t="shared" si="82"/>
        <v>2.9371931331038019</v>
      </c>
      <c r="F175" s="1">
        <f t="shared" si="83"/>
        <v>3.0105940804421603</v>
      </c>
      <c r="G175" s="1">
        <f t="shared" si="84"/>
        <v>-1</v>
      </c>
      <c r="H175" s="1">
        <f t="shared" si="85"/>
        <v>0.38735732180933313</v>
      </c>
      <c r="I175" s="1">
        <f t="shared" si="86"/>
        <v>-0.32720454479988259</v>
      </c>
      <c r="J175" s="1">
        <f t="shared" si="87"/>
        <v>-2</v>
      </c>
      <c r="K175" s="1">
        <f>SUMPRODUCT(A150:B150,H175:I175)</f>
        <v>0.24110730508818015</v>
      </c>
      <c r="L175" s="1">
        <f t="shared" si="88"/>
        <v>0.25710850889699766</v>
      </c>
      <c r="M175" s="1">
        <f>IF(A175=B165,0,2*G175*(J175-K175)/L175)</f>
        <v>17.433163256265534</v>
      </c>
      <c r="N175" s="1">
        <f t="shared" si="99"/>
        <v>0</v>
      </c>
      <c r="O175" s="1">
        <f>INDEX(B153:B162,A175)</f>
        <v>0</v>
      </c>
      <c r="P175" s="1">
        <f t="shared" si="89"/>
        <v>-1</v>
      </c>
      <c r="Q175" s="1">
        <f t="shared" si="90"/>
        <v>0</v>
      </c>
      <c r="R175" s="1">
        <f t="shared" si="91"/>
        <v>17.433163256265534</v>
      </c>
      <c r="S175" s="1">
        <f t="shared" si="92"/>
        <v>17.433163256265534</v>
      </c>
      <c r="T175" s="1">
        <f t="shared" si="93"/>
        <v>0</v>
      </c>
      <c r="U175" s="1">
        <f>MAX(0,MIN(R175,U166))-N175</f>
        <v>5</v>
      </c>
      <c r="V175" s="1">
        <f t="shared" si="94"/>
        <v>5</v>
      </c>
      <c r="W175" s="1">
        <f t="shared" si="95"/>
        <v>5</v>
      </c>
    </row>
    <row r="176" spans="1:23" x14ac:dyDescent="0.3">
      <c r="A176" s="1">
        <f t="shared" si="81"/>
        <v>9</v>
      </c>
      <c r="B176" s="1">
        <f t="shared" si="96"/>
        <v>2.5498358112944688</v>
      </c>
      <c r="C176" s="1">
        <f t="shared" si="97"/>
        <v>3.3377986252420428</v>
      </c>
      <c r="D176" s="1">
        <f t="shared" si="98"/>
        <v>1</v>
      </c>
      <c r="E176" s="1">
        <f t="shared" si="82"/>
        <v>2.5392793503469195</v>
      </c>
      <c r="F176" s="1">
        <f t="shared" si="83"/>
        <v>2.7866742656136632</v>
      </c>
      <c r="G176" s="1">
        <f t="shared" si="84"/>
        <v>1</v>
      </c>
      <c r="H176" s="1">
        <f t="shared" si="85"/>
        <v>-1.0556460947549251E-2</v>
      </c>
      <c r="I176" s="1">
        <f t="shared" si="86"/>
        <v>-0.55112435962837969</v>
      </c>
      <c r="J176" s="1">
        <f t="shared" si="87"/>
        <v>0</v>
      </c>
      <c r="K176" s="1">
        <f>SUMPRODUCT(A150:B150,H176:I176)</f>
        <v>0.12119726520714103</v>
      </c>
      <c r="L176" s="1">
        <f t="shared" si="88"/>
        <v>0.30384949864352873</v>
      </c>
      <c r="M176" s="1">
        <f>IF(A176=B165,0,2*G176*(J176-K176)/L176)</f>
        <v>-0.79774536899485016</v>
      </c>
      <c r="N176" s="1">
        <f t="shared" si="99"/>
        <v>0</v>
      </c>
      <c r="O176" s="1">
        <f>INDEX(B153:B162,A176)</f>
        <v>0</v>
      </c>
      <c r="P176" s="1">
        <f t="shared" si="89"/>
        <v>1</v>
      </c>
      <c r="Q176" s="1">
        <f t="shared" si="90"/>
        <v>0</v>
      </c>
      <c r="R176" s="1">
        <f t="shared" si="91"/>
        <v>0.79774536899485016</v>
      </c>
      <c r="S176" s="1">
        <f t="shared" si="92"/>
        <v>-0.79774536899485016</v>
      </c>
      <c r="T176" s="1">
        <f t="shared" si="93"/>
        <v>0</v>
      </c>
      <c r="U176" s="1">
        <f>MAX(0,MIN(R176,U166))-N176</f>
        <v>0.79774536899485016</v>
      </c>
      <c r="V176" s="1">
        <f t="shared" si="94"/>
        <v>0</v>
      </c>
      <c r="W176" s="1">
        <f t="shared" si="95"/>
        <v>0</v>
      </c>
    </row>
    <row r="177" spans="1:23" x14ac:dyDescent="0.3">
      <c r="A177" s="1">
        <f t="shared" si="81"/>
        <v>10</v>
      </c>
      <c r="B177" s="1">
        <f t="shared" si="96"/>
        <v>2.5498358112944688</v>
      </c>
      <c r="C177" s="1">
        <f t="shared" si="97"/>
        <v>3.3377986252420428</v>
      </c>
      <c r="D177" s="1">
        <f t="shared" si="98"/>
        <v>1</v>
      </c>
      <c r="E177" s="1">
        <f t="shared" si="82"/>
        <v>3.4211658483089531</v>
      </c>
      <c r="F177" s="1">
        <f t="shared" si="83"/>
        <v>2.7726544315495145</v>
      </c>
      <c r="G177" s="1">
        <f t="shared" si="84"/>
        <v>-1</v>
      </c>
      <c r="H177" s="1">
        <f t="shared" si="85"/>
        <v>0.8713300370144843</v>
      </c>
      <c r="I177" s="1">
        <f t="shared" si="86"/>
        <v>-0.56514419369252833</v>
      </c>
      <c r="J177" s="1">
        <f t="shared" si="87"/>
        <v>-2</v>
      </c>
      <c r="K177" s="1">
        <f>SUMPRODUCT(A150:B150,H177:I177)</f>
        <v>0.50336814574660027</v>
      </c>
      <c r="L177" s="1">
        <f t="shared" si="88"/>
        <v>1.0786039930680407</v>
      </c>
      <c r="M177" s="1">
        <f>IF(A177=B165,0,2*G177*(J177-K177)/L177)</f>
        <v>4.6418670092734997</v>
      </c>
      <c r="N177" s="1">
        <f t="shared" si="99"/>
        <v>0</v>
      </c>
      <c r="O177" s="1">
        <f>INDEX(B153:B162,A177)</f>
        <v>0</v>
      </c>
      <c r="P177" s="1">
        <f t="shared" si="89"/>
        <v>-1</v>
      </c>
      <c r="Q177" s="1">
        <f t="shared" si="90"/>
        <v>0</v>
      </c>
      <c r="R177" s="1">
        <f t="shared" si="91"/>
        <v>4.6418670092734997</v>
      </c>
      <c r="S177" s="1">
        <f t="shared" si="92"/>
        <v>4.6418670092734997</v>
      </c>
      <c r="T177" s="1">
        <f t="shared" si="93"/>
        <v>0</v>
      </c>
      <c r="U177" s="1">
        <f>MAX(0,MIN(R177,U166))-N177</f>
        <v>4.6418670092734997</v>
      </c>
      <c r="V177" s="1">
        <f t="shared" si="94"/>
        <v>4.6418670092734997</v>
      </c>
      <c r="W177" s="1">
        <f t="shared" si="95"/>
        <v>4.6418670092734997</v>
      </c>
    </row>
    <row r="178" spans="1:23" x14ac:dyDescent="0.3">
      <c r="D178" s="1" t="s">
        <v>25</v>
      </c>
      <c r="F178" s="1" t="s">
        <v>26</v>
      </c>
    </row>
    <row r="179" spans="1:23" x14ac:dyDescent="0.3">
      <c r="A179" s="1" t="s">
        <v>52</v>
      </c>
      <c r="B179" s="1">
        <v>2</v>
      </c>
      <c r="D179" s="1">
        <f>INDEX(E168:E177,B179)</f>
        <v>3.0668219762439763</v>
      </c>
      <c r="E179" s="1">
        <f>INDEX(F168:F177,B179)</f>
        <v>3.0337814287784579</v>
      </c>
      <c r="F179" s="1">
        <f>INDEX(G168:G177,B179)</f>
        <v>1</v>
      </c>
    </row>
    <row r="180" spans="1:23" x14ac:dyDescent="0.3">
      <c r="A180" s="1" t="s">
        <v>19</v>
      </c>
      <c r="B180" s="1">
        <f>INDEX(P168:P177,B179)</f>
        <v>1</v>
      </c>
    </row>
    <row r="181" spans="1:23" x14ac:dyDescent="0.3">
      <c r="A181" s="1" t="str">
        <f>W167</f>
        <v>Actual Δα</v>
      </c>
      <c r="B181" s="1">
        <f>INDEX(W168:W177,B179)</f>
        <v>-1.6209157882974989</v>
      </c>
    </row>
    <row r="183" spans="1:23" x14ac:dyDescent="0.3">
      <c r="A183" s="1" t="s">
        <v>34</v>
      </c>
      <c r="B183" s="1">
        <f>B136+1</f>
        <v>3</v>
      </c>
    </row>
    <row r="184" spans="1:23" x14ac:dyDescent="0.3">
      <c r="A184" s="1" t="s">
        <v>17</v>
      </c>
      <c r="B184" s="1" t="s">
        <v>16</v>
      </c>
      <c r="C184" s="1" t="s">
        <v>6</v>
      </c>
      <c r="D184" s="1" t="s">
        <v>18</v>
      </c>
    </row>
    <row r="185" spans="1:23" x14ac:dyDescent="0.3">
      <c r="A185" s="1">
        <f>B153+D185</f>
        <v>1.6209157882974989</v>
      </c>
      <c r="B185" s="1">
        <v>5</v>
      </c>
      <c r="C185" s="1">
        <v>1</v>
      </c>
      <c r="D185" s="1">
        <f>IF(C185=B165,-B180*B181,IF(C185=B179,B181, 0))</f>
        <v>1.6209157882974989</v>
      </c>
    </row>
    <row r="186" spans="1:23" x14ac:dyDescent="0.3">
      <c r="A186" s="1">
        <f t="shared" ref="A186:A194" si="100">B154+D186</f>
        <v>1.9696678025021841</v>
      </c>
      <c r="B186" s="1">
        <v>5</v>
      </c>
      <c r="C186" s="1">
        <v>2</v>
      </c>
      <c r="D186" s="1">
        <f>IF(C186=B165,-B180*B181,IF(C186=B179,B181, 0))</f>
        <v>-1.6209157882974989</v>
      </c>
    </row>
    <row r="187" spans="1:23" x14ac:dyDescent="0.3">
      <c r="A187" s="1">
        <f t="shared" si="100"/>
        <v>0</v>
      </c>
      <c r="B187" s="1">
        <v>5</v>
      </c>
      <c r="C187" s="1">
        <v>3</v>
      </c>
      <c r="D187" s="1">
        <f>IF(C187=B165,-B180*B181,IF(C187=B179,B181, 0))</f>
        <v>0</v>
      </c>
    </row>
    <row r="188" spans="1:23" x14ac:dyDescent="0.3">
      <c r="A188" s="1">
        <f t="shared" si="100"/>
        <v>3.590583590799683</v>
      </c>
      <c r="B188" s="1">
        <v>5</v>
      </c>
      <c r="C188" s="1">
        <v>4</v>
      </c>
      <c r="D188" s="1">
        <f>IF(C188=B165,-B180*B181,IF(C188=B179,B181, 0))</f>
        <v>0</v>
      </c>
    </row>
    <row r="189" spans="1:23" x14ac:dyDescent="0.3">
      <c r="A189" s="1">
        <f t="shared" si="100"/>
        <v>0</v>
      </c>
      <c r="B189" s="1">
        <v>5</v>
      </c>
      <c r="C189" s="1">
        <v>5</v>
      </c>
      <c r="D189" s="1">
        <f>IF(C189=B165,-B180*B181,IF(C189=B179,B181, 0))</f>
        <v>0</v>
      </c>
    </row>
    <row r="190" spans="1:23" x14ac:dyDescent="0.3">
      <c r="A190" s="1">
        <f t="shared" si="100"/>
        <v>0</v>
      </c>
      <c r="B190" s="1">
        <v>5</v>
      </c>
      <c r="C190" s="1">
        <v>6</v>
      </c>
      <c r="D190" s="1">
        <f>IF(C190=B165,-B180*B181,IF(C190=B179,B181, 0))</f>
        <v>0</v>
      </c>
    </row>
    <row r="191" spans="1:23" x14ac:dyDescent="0.3">
      <c r="A191" s="1">
        <f t="shared" si="100"/>
        <v>0</v>
      </c>
      <c r="B191" s="1">
        <v>5</v>
      </c>
      <c r="C191" s="1">
        <v>7</v>
      </c>
      <c r="D191" s="1">
        <f>IF(C191=B165,-B180*B181,IF(C191=B179,B181, 0))</f>
        <v>0</v>
      </c>
    </row>
    <row r="192" spans="1:23" x14ac:dyDescent="0.3">
      <c r="A192" s="1">
        <f t="shared" si="100"/>
        <v>0</v>
      </c>
      <c r="B192" s="1">
        <v>5</v>
      </c>
      <c r="C192" s="1">
        <v>8</v>
      </c>
      <c r="D192" s="1">
        <f>IF(C192=B165,-B180*B181,IF(C192=B179,B181, 0))</f>
        <v>0</v>
      </c>
    </row>
    <row r="193" spans="1:9" x14ac:dyDescent="0.3">
      <c r="A193" s="1">
        <f t="shared" si="100"/>
        <v>0</v>
      </c>
      <c r="B193" s="1">
        <v>5</v>
      </c>
      <c r="C193" s="1">
        <v>9</v>
      </c>
      <c r="D193" s="1">
        <f>IF(C193=B165,-B180*B181,IF(C193=B179,B181, 0))</f>
        <v>0</v>
      </c>
    </row>
    <row r="194" spans="1:9" x14ac:dyDescent="0.3">
      <c r="A194" s="1">
        <f t="shared" si="100"/>
        <v>0</v>
      </c>
      <c r="B194" s="1">
        <v>5</v>
      </c>
      <c r="C194" s="1">
        <v>10</v>
      </c>
      <c r="D194" s="1">
        <f>IF(C194=B165,-B180*B181,IF(C194=B179,B181, 0))</f>
        <v>0</v>
      </c>
    </row>
    <row r="196" spans="1:9" x14ac:dyDescent="0.3">
      <c r="A196" s="1" t="s">
        <v>3</v>
      </c>
      <c r="C196" s="1" t="s">
        <v>7</v>
      </c>
      <c r="E196" s="1" t="s">
        <v>32</v>
      </c>
      <c r="F196" s="1" t="s">
        <v>33</v>
      </c>
    </row>
    <row r="197" spans="1:9" x14ac:dyDescent="0.3">
      <c r="A197" s="1">
        <f>SUMPRODUCT(A185:A194,A$31:A$40,A$5:A$14)</f>
        <v>-0.40826182357769164</v>
      </c>
      <c r="B197" s="1">
        <f>SUMPRODUCT(A185:A194,A$31:A$40,B$5:B$14)</f>
        <v>0.2646459589196079</v>
      </c>
      <c r="C197" s="1">
        <f>(E197+F197)/2</f>
        <v>-1.3034270187614929</v>
      </c>
      <c r="E197" s="1">
        <f>SUMPRODUCT(A197:B197,B168:C168)-D168</f>
        <v>-1.1576657002850532</v>
      </c>
      <c r="F197" s="1">
        <f>SUMPRODUCT(A197:B197,D179:E179)-F179</f>
        <v>-1.4491883372379326</v>
      </c>
    </row>
    <row r="199" spans="1:9" x14ac:dyDescent="0.3">
      <c r="A199" s="1" t="s">
        <v>6</v>
      </c>
      <c r="B199" s="1" t="s">
        <v>17</v>
      </c>
      <c r="C199" s="1" t="s">
        <v>16</v>
      </c>
      <c r="D199" s="1" t="s">
        <v>15</v>
      </c>
      <c r="E199" s="1" t="s">
        <v>14</v>
      </c>
      <c r="F199" s="1" t="s">
        <v>9</v>
      </c>
      <c r="G199" s="1" t="s">
        <v>10</v>
      </c>
      <c r="H199" s="1" t="s">
        <v>8</v>
      </c>
      <c r="I199" s="1" t="s">
        <v>46</v>
      </c>
    </row>
    <row r="200" spans="1:9" x14ac:dyDescent="0.3">
      <c r="A200" s="1">
        <v>1</v>
      </c>
      <c r="B200" s="1">
        <f>A185</f>
        <v>1.6209157882974989</v>
      </c>
      <c r="C200" s="1">
        <f>B185</f>
        <v>5</v>
      </c>
      <c r="D200" s="1">
        <f>SUMPRODUCT(A197:B197,A$18:B$18)-C197</f>
        <v>1.1457613184764397</v>
      </c>
      <c r="E200" s="1">
        <f>INDEX(A$31:A$40,A200)</f>
        <v>1</v>
      </c>
      <c r="F200" s="1" t="b">
        <f>IF(B200&lt;0.0001, E200*D200&gt;=1,TRUE)</f>
        <v>1</v>
      </c>
      <c r="G200" s="1" t="b">
        <f>IF(ABS(C200-B200)&lt;0.0001, D200*E200&lt;=1,TRUE)</f>
        <v>1</v>
      </c>
      <c r="H200" s="1" t="b">
        <f>AND(F200:G200)</f>
        <v>1</v>
      </c>
      <c r="I200" s="1">
        <f>MAX(0, 1-E200*D200)</f>
        <v>0</v>
      </c>
    </row>
    <row r="201" spans="1:9" x14ac:dyDescent="0.3">
      <c r="A201" s="1">
        <v>2</v>
      </c>
      <c r="B201" s="1">
        <f t="shared" ref="B201:C201" si="101">A186</f>
        <v>1.9696678025021841</v>
      </c>
      <c r="C201" s="1">
        <f t="shared" si="101"/>
        <v>5</v>
      </c>
      <c r="D201" s="1">
        <f>SUMPRODUCT(A197:B197,A$19:B$19)-C197</f>
        <v>0.85423868152356019</v>
      </c>
      <c r="E201" s="1">
        <f t="shared" ref="E201:E209" si="102">INDEX(A$31:A$40,A201)</f>
        <v>1</v>
      </c>
      <c r="F201" s="1" t="b">
        <f>IF(B201&lt;0.0001, E201*D201&gt;=1,TRUE)</f>
        <v>1</v>
      </c>
      <c r="G201" s="1" t="b">
        <f t="shared" ref="G201:G209" si="103">IF(ABS(C201-B201)&lt;0.0001, D201*E201&lt;=1,TRUE)</f>
        <v>1</v>
      </c>
      <c r="H201" s="1" t="b">
        <f>AND(F201:G201)</f>
        <v>1</v>
      </c>
      <c r="I201" s="1">
        <f t="shared" ref="I201:I209" si="104">MAX(0, 1-E201*D201)</f>
        <v>0.14576131847643981</v>
      </c>
    </row>
    <row r="202" spans="1:9" x14ac:dyDescent="0.3">
      <c r="A202" s="1">
        <v>3</v>
      </c>
      <c r="B202" s="1">
        <f t="shared" ref="B202:C202" si="105">A187</f>
        <v>0</v>
      </c>
      <c r="C202" s="1">
        <f t="shared" si="105"/>
        <v>5</v>
      </c>
      <c r="D202" s="1">
        <f>SUMPRODUCT(A197:B197,A$20:B$20)-C197</f>
        <v>1.0978837830182391</v>
      </c>
      <c r="E202" s="1">
        <f t="shared" si="102"/>
        <v>1</v>
      </c>
      <c r="F202" s="1" t="b">
        <f>IF(B202&lt;0.0001, E202*D202&gt;=1,TRUE)</f>
        <v>1</v>
      </c>
      <c r="G202" s="1" t="b">
        <f t="shared" si="103"/>
        <v>1</v>
      </c>
      <c r="H202" s="1" t="b">
        <f>AND(F202:G202)</f>
        <v>1</v>
      </c>
      <c r="I202" s="1">
        <f t="shared" si="104"/>
        <v>0</v>
      </c>
    </row>
    <row r="203" spans="1:9" x14ac:dyDescent="0.3">
      <c r="A203" s="1">
        <v>4</v>
      </c>
      <c r="B203" s="1">
        <f t="shared" ref="B203:C203" si="106">A188</f>
        <v>3.590583590799683</v>
      </c>
      <c r="C203" s="1">
        <f t="shared" si="106"/>
        <v>5</v>
      </c>
      <c r="D203" s="1">
        <f>SUMPRODUCT(A197:B197,A$21:B$21)-C197</f>
        <v>0.63506644548987934</v>
      </c>
      <c r="E203" s="1">
        <f t="shared" si="102"/>
        <v>-1</v>
      </c>
      <c r="F203" s="1" t="b">
        <f>IF(B203&lt;0.0001, E203*D203&gt;=1,TRUE)</f>
        <v>1</v>
      </c>
      <c r="G203" s="1" t="b">
        <f t="shared" si="103"/>
        <v>1</v>
      </c>
      <c r="H203" s="1" t="b">
        <f>AND(F203:G203)</f>
        <v>1</v>
      </c>
      <c r="I203" s="1">
        <f t="shared" si="104"/>
        <v>1.6350664454898793</v>
      </c>
    </row>
    <row r="204" spans="1:9" x14ac:dyDescent="0.3">
      <c r="A204" s="1">
        <v>5</v>
      </c>
      <c r="B204" s="1">
        <f t="shared" ref="B204:C204" si="107">A189</f>
        <v>0</v>
      </c>
      <c r="C204" s="1">
        <f t="shared" si="107"/>
        <v>5</v>
      </c>
      <c r="D204" s="1">
        <f>SUMPRODUCT(A197:B197,A$22:B$22)-C197</f>
        <v>0.9095331569809153</v>
      </c>
      <c r="E204" s="1">
        <f t="shared" si="102"/>
        <v>1</v>
      </c>
      <c r="F204" s="1" t="b">
        <f t="shared" ref="F204:F209" si="108">IF(B204&lt;0.0001, E204*D204&gt;=1,TRUE)</f>
        <v>0</v>
      </c>
      <c r="G204" s="1" t="b">
        <f t="shared" si="103"/>
        <v>1</v>
      </c>
      <c r="H204" s="1" t="b">
        <f t="shared" ref="H204:H209" si="109">AND(F204:G204)</f>
        <v>0</v>
      </c>
      <c r="I204" s="1">
        <f t="shared" si="104"/>
        <v>9.0466843019084697E-2</v>
      </c>
    </row>
    <row r="205" spans="1:9" x14ac:dyDescent="0.3">
      <c r="A205" s="1">
        <v>6</v>
      </c>
      <c r="B205" s="1">
        <f t="shared" ref="B205:C205" si="110">A190</f>
        <v>0</v>
      </c>
      <c r="C205" s="1">
        <f t="shared" si="110"/>
        <v>5</v>
      </c>
      <c r="D205" s="1">
        <f>SUMPRODUCT(A197:B197,A$23:B$23)-C197</f>
        <v>0.52858549111199826</v>
      </c>
      <c r="E205" s="1">
        <f t="shared" si="102"/>
        <v>-1</v>
      </c>
      <c r="F205" s="1" t="b">
        <f t="shared" si="108"/>
        <v>0</v>
      </c>
      <c r="G205" s="1" t="b">
        <f t="shared" si="103"/>
        <v>1</v>
      </c>
      <c r="H205" s="1" t="b">
        <f t="shared" si="109"/>
        <v>0</v>
      </c>
      <c r="I205" s="1">
        <f t="shared" si="104"/>
        <v>1.5285854911119983</v>
      </c>
    </row>
    <row r="206" spans="1:9" x14ac:dyDescent="0.3">
      <c r="A206" s="1">
        <v>7</v>
      </c>
      <c r="B206" s="1">
        <f t="shared" ref="B206:C206" si="111">A191</f>
        <v>0</v>
      </c>
      <c r="C206" s="1">
        <f t="shared" si="111"/>
        <v>5</v>
      </c>
      <c r="D206" s="1">
        <f>SUMPRODUCT(A197:B197,A$24:B$24)-C197</f>
        <v>0.65952589276126727</v>
      </c>
      <c r="E206" s="1">
        <f t="shared" si="102"/>
        <v>-1</v>
      </c>
      <c r="F206" s="1" t="b">
        <f t="shared" si="108"/>
        <v>0</v>
      </c>
      <c r="G206" s="1" t="b">
        <f t="shared" si="103"/>
        <v>1</v>
      </c>
      <c r="H206" s="1" t="b">
        <f t="shared" si="109"/>
        <v>0</v>
      </c>
      <c r="I206" s="1">
        <f t="shared" si="104"/>
        <v>1.6595258927612673</v>
      </c>
    </row>
    <row r="207" spans="1:9" x14ac:dyDescent="0.3">
      <c r="A207" s="1">
        <v>8</v>
      </c>
      <c r="B207" s="1">
        <f t="shared" ref="B207:C207" si="112">A192</f>
        <v>0</v>
      </c>
      <c r="C207" s="1">
        <f t="shared" si="112"/>
        <v>5</v>
      </c>
      <c r="D207" s="1">
        <f>SUMPRODUCT(A197:B197,A$25:B$25)-C197</f>
        <v>0.90102475137697191</v>
      </c>
      <c r="E207" s="1">
        <f t="shared" si="102"/>
        <v>-1</v>
      </c>
      <c r="F207" s="1" t="b">
        <f t="shared" si="108"/>
        <v>0</v>
      </c>
      <c r="G207" s="1" t="b">
        <f t="shared" si="103"/>
        <v>1</v>
      </c>
      <c r="H207" s="1" t="b">
        <f t="shared" si="109"/>
        <v>0</v>
      </c>
      <c r="I207" s="1">
        <f t="shared" si="104"/>
        <v>1.9010247513769718</v>
      </c>
    </row>
    <row r="208" spans="1:9" x14ac:dyDescent="0.3">
      <c r="A208" s="1">
        <v>9</v>
      </c>
      <c r="B208" s="1">
        <f t="shared" ref="B208:C208" si="113">A193</f>
        <v>0</v>
      </c>
      <c r="C208" s="1">
        <f t="shared" si="113"/>
        <v>5</v>
      </c>
      <c r="D208" s="1">
        <f>SUMPRODUCT(A197:B197,A$26:B$26)-C197</f>
        <v>1.0042182838356055</v>
      </c>
      <c r="E208" s="1">
        <f t="shared" si="102"/>
        <v>1</v>
      </c>
      <c r="F208" s="1" t="b">
        <f t="shared" si="108"/>
        <v>1</v>
      </c>
      <c r="G208" s="1" t="b">
        <f t="shared" si="103"/>
        <v>1</v>
      </c>
      <c r="H208" s="1" t="b">
        <f t="shared" si="109"/>
        <v>1</v>
      </c>
      <c r="I208" s="1">
        <f t="shared" si="104"/>
        <v>0</v>
      </c>
    </row>
    <row r="209" spans="1:23" x14ac:dyDescent="0.3">
      <c r="A209" s="1">
        <v>10</v>
      </c>
      <c r="B209" s="1">
        <f t="shared" ref="B209:C209" si="114">A194</f>
        <v>0</v>
      </c>
      <c r="C209" s="1">
        <f t="shared" si="114"/>
        <v>5</v>
      </c>
      <c r="D209" s="1">
        <f>SUMPRODUCT(A197:B197,A$27:B$27)-C197</f>
        <v>0.64046740155928095</v>
      </c>
      <c r="E209" s="1">
        <f t="shared" si="102"/>
        <v>-1</v>
      </c>
      <c r="F209" s="1" t="b">
        <f t="shared" si="108"/>
        <v>0</v>
      </c>
      <c r="G209" s="1" t="b">
        <f t="shared" si="103"/>
        <v>1</v>
      </c>
      <c r="H209" s="1" t="b">
        <f t="shared" si="109"/>
        <v>0</v>
      </c>
      <c r="I209" s="1">
        <f t="shared" si="104"/>
        <v>1.6404674015592811</v>
      </c>
    </row>
    <row r="210" spans="1:23" x14ac:dyDescent="0.3">
      <c r="A210" s="1" t="s">
        <v>48</v>
      </c>
      <c r="B210" s="1">
        <f>SUMPRODUCT(B200:B209,E200:E209)</f>
        <v>0</v>
      </c>
      <c r="H210" s="1" t="s">
        <v>44</v>
      </c>
      <c r="I210" s="1">
        <f>SUM(I200:I209)</f>
        <v>8.6008981437949217</v>
      </c>
    </row>
    <row r="211" spans="1:23" x14ac:dyDescent="0.3">
      <c r="C211" s="1" t="s">
        <v>8</v>
      </c>
    </row>
    <row r="212" spans="1:23" x14ac:dyDescent="0.3">
      <c r="A212" s="1" t="s">
        <v>47</v>
      </c>
      <c r="B212" s="1">
        <v>5</v>
      </c>
      <c r="C212" s="1" t="b">
        <f>INDEX(H200:H209,B212)</f>
        <v>0</v>
      </c>
    </row>
    <row r="213" spans="1:23" x14ac:dyDescent="0.3">
      <c r="T213" s="1" t="s">
        <v>51</v>
      </c>
      <c r="U213" s="1">
        <f>INDEX(C200:C209,B212)</f>
        <v>5</v>
      </c>
    </row>
    <row r="214" spans="1:23" x14ac:dyDescent="0.3">
      <c r="A214" s="1" t="s">
        <v>6</v>
      </c>
      <c r="B214" s="1" t="s">
        <v>22</v>
      </c>
      <c r="D214" s="1" t="s">
        <v>23</v>
      </c>
      <c r="E214" s="1" t="s">
        <v>25</v>
      </c>
      <c r="G214" s="1" t="s">
        <v>26</v>
      </c>
      <c r="H214" s="1" t="s">
        <v>11</v>
      </c>
      <c r="J214" s="1" t="s">
        <v>12</v>
      </c>
      <c r="K214" s="1" t="s">
        <v>13</v>
      </c>
      <c r="L214" s="1" t="s">
        <v>27</v>
      </c>
      <c r="M214" s="1" t="s">
        <v>18</v>
      </c>
      <c r="N214" s="1" t="s">
        <v>28</v>
      </c>
      <c r="O214" s="1" t="s">
        <v>29</v>
      </c>
      <c r="P214" s="1" t="s">
        <v>19</v>
      </c>
      <c r="Q214" s="1" t="s">
        <v>37</v>
      </c>
      <c r="R214" s="1" t="s">
        <v>30</v>
      </c>
      <c r="S214" s="1" t="s">
        <v>31</v>
      </c>
      <c r="T214" s="1" t="s">
        <v>37</v>
      </c>
      <c r="U214" s="1" t="s">
        <v>49</v>
      </c>
      <c r="V214" s="1" t="s">
        <v>50</v>
      </c>
      <c r="W214" s="1" t="s">
        <v>45</v>
      </c>
    </row>
    <row r="215" spans="1:23" x14ac:dyDescent="0.3">
      <c r="A215" s="1">
        <f>A200</f>
        <v>1</v>
      </c>
      <c r="B215" s="1">
        <f>INDEX(A$18:A$27,B212)</f>
        <v>3.1276001669018085</v>
      </c>
      <c r="C215" s="1">
        <f>INDEX(B$18:B$27,B212)</f>
        <v>3.3364797610564461</v>
      </c>
      <c r="D215" s="1">
        <f>INDEX(A$31:A$40,B212)</f>
        <v>1</v>
      </c>
      <c r="E215" s="1">
        <f>INDEX(A$18:A$27,A215)</f>
        <v>2.5498358112944688</v>
      </c>
      <c r="F215" s="1">
        <f>INDEX(B$18:B$27,A215)</f>
        <v>3.3377986252420428</v>
      </c>
      <c r="G215" s="1">
        <f>INDEX(A$31:A$40,A215)</f>
        <v>1</v>
      </c>
      <c r="H215" s="1">
        <f>E215-B215</f>
        <v>-0.57776435560733974</v>
      </c>
      <c r="I215" s="1">
        <f>F215-C215</f>
        <v>1.3188641855967909E-3</v>
      </c>
      <c r="J215" s="1">
        <f>G215-D215</f>
        <v>0</v>
      </c>
      <c r="K215" s="1">
        <f>SUMPRODUCT(A197:B197,H215:I215)</f>
        <v>0.23622816149552442</v>
      </c>
      <c r="L215" s="1">
        <f>SUMPRODUCT(H215:I215,H215:I215)</f>
        <v>0.33381339001310462</v>
      </c>
      <c r="M215" s="1">
        <f>IF(A215=B212,0,2*G215*(J215-K215)/L215)</f>
        <v>-1.4153306521721656</v>
      </c>
      <c r="N215" s="1">
        <f>INDEX(B200:B209,B212)</f>
        <v>0</v>
      </c>
      <c r="O215" s="1">
        <f>INDEX(B200:B209,A215)</f>
        <v>1.6209157882974989</v>
      </c>
      <c r="P215" s="1">
        <f>G215*D215</f>
        <v>1</v>
      </c>
      <c r="Q215" s="1">
        <f>N215+P215*O215</f>
        <v>1.6209157882974989</v>
      </c>
      <c r="R215" s="1">
        <f>N215-P215*M215</f>
        <v>1.4153306521721656</v>
      </c>
      <c r="S215" s="1">
        <f>O215+M215</f>
        <v>0.20558513612533336</v>
      </c>
      <c r="T215" s="1">
        <f>R215+P215*S215</f>
        <v>1.6209157882974989</v>
      </c>
      <c r="U215" s="1">
        <f>MAX(0,MIN(R215,U213))-N215</f>
        <v>1.4153306521721656</v>
      </c>
      <c r="V215" s="1">
        <f>MAX(0,MIN(S215,C200))-O215</f>
        <v>-1.4153306521721656</v>
      </c>
      <c r="W215" s="1">
        <f>SIGN(M215)*MIN(ABS(U215), ABS(V215))</f>
        <v>-1.4153306521721656</v>
      </c>
    </row>
    <row r="216" spans="1:23" x14ac:dyDescent="0.3">
      <c r="A216" s="1">
        <f t="shared" ref="A216:A224" si="115">A201</f>
        <v>2</v>
      </c>
      <c r="B216" s="1">
        <f>B215</f>
        <v>3.1276001669018085</v>
      </c>
      <c r="C216" s="1">
        <f>C215</f>
        <v>3.3364797610564461</v>
      </c>
      <c r="D216" s="1">
        <f>D215</f>
        <v>1</v>
      </c>
      <c r="E216" s="1">
        <f t="shared" ref="E216:E224" si="116">INDEX(A$18:A$27,A216)</f>
        <v>3.0668219762439763</v>
      </c>
      <c r="F216" s="1">
        <f t="shared" ref="F216:F224" si="117">INDEX(B$18:B$27,A216)</f>
        <v>3.0337814287784579</v>
      </c>
      <c r="G216" s="1">
        <f t="shared" ref="G216:G224" si="118">INDEX(A$31:A$40,A216)</f>
        <v>1</v>
      </c>
      <c r="H216" s="1">
        <f t="shared" ref="H216:H224" si="119">E216-B216</f>
        <v>-6.0778190657832187E-2</v>
      </c>
      <c r="I216" s="1">
        <f t="shared" ref="I216:I224" si="120">F216-C216</f>
        <v>-0.30269833227798815</v>
      </c>
      <c r="J216" s="1">
        <f t="shared" ref="J216:J224" si="121">G216-D216</f>
        <v>0</v>
      </c>
      <c r="K216" s="1">
        <f>SUMPRODUCT(A197:B197,H216:I216)</f>
        <v>-5.529447545735508E-2</v>
      </c>
      <c r="L216" s="1">
        <f t="shared" ref="L216:L224" si="122">SUMPRODUCT(H216:I216,H216:I216)</f>
        <v>9.5320268823515117E-2</v>
      </c>
      <c r="M216" s="1">
        <f>IF(A216=B212,0,2*G216*(J216-K216)/L216)</f>
        <v>1.1601829524785008</v>
      </c>
      <c r="N216" s="1">
        <f>N215</f>
        <v>0</v>
      </c>
      <c r="O216" s="1">
        <f>INDEX(B200:B209,A216)</f>
        <v>1.9696678025021841</v>
      </c>
      <c r="P216" s="1">
        <f t="shared" ref="P216:P224" si="123">G216*D216</f>
        <v>1</v>
      </c>
      <c r="Q216" s="1">
        <f t="shared" ref="Q216:Q224" si="124">N216+P216*O216</f>
        <v>1.9696678025021841</v>
      </c>
      <c r="R216" s="1">
        <f t="shared" ref="R216:R224" si="125">N216-P216*M216</f>
        <v>-1.1601829524785008</v>
      </c>
      <c r="S216" s="1">
        <f t="shared" ref="S216:S224" si="126">O216+M216</f>
        <v>3.1298507549806849</v>
      </c>
      <c r="T216" s="1">
        <f t="shared" ref="T216:T224" si="127">R216+P216*S216</f>
        <v>1.9696678025021841</v>
      </c>
      <c r="U216" s="1">
        <f>MAX(0,MIN(R216,U213))-N216</f>
        <v>0</v>
      </c>
      <c r="V216" s="1">
        <f t="shared" ref="V216:V224" si="128">MAX(0,MIN(S216,C201))-O216</f>
        <v>1.1601829524785008</v>
      </c>
      <c r="W216" s="1">
        <f t="shared" ref="W216:W224" si="129">SIGN(M216)*MIN(ABS(U216), ABS(V216))</f>
        <v>0</v>
      </c>
    </row>
    <row r="217" spans="1:23" x14ac:dyDescent="0.3">
      <c r="A217" s="1">
        <f t="shared" si="115"/>
        <v>3</v>
      </c>
      <c r="B217" s="1">
        <f t="shared" ref="B217:B224" si="130">B216</f>
        <v>3.1276001669018085</v>
      </c>
      <c r="C217" s="1">
        <f t="shared" ref="C217:C224" si="131">C216</f>
        <v>3.3364797610564461</v>
      </c>
      <c r="D217" s="1">
        <f t="shared" ref="D217:D224" si="132">D216</f>
        <v>1</v>
      </c>
      <c r="E217" s="1">
        <f t="shared" si="116"/>
        <v>2.7582484583772682</v>
      </c>
      <c r="F217" s="1">
        <f t="shared" si="117"/>
        <v>3.4783992678831801</v>
      </c>
      <c r="G217" s="1">
        <f t="shared" si="118"/>
        <v>1</v>
      </c>
      <c r="H217" s="1">
        <f t="shared" si="119"/>
        <v>-0.36935170852454036</v>
      </c>
      <c r="I217" s="1">
        <f t="shared" si="120"/>
        <v>0.14191950682673404</v>
      </c>
      <c r="J217" s="1">
        <f t="shared" si="121"/>
        <v>0</v>
      </c>
      <c r="K217" s="1">
        <f>SUMPRODUCT(A197:B197,H217:I217)</f>
        <v>0.18835062603732375</v>
      </c>
      <c r="L217" s="1">
        <f t="shared" si="122"/>
        <v>0.15656183100794041</v>
      </c>
      <c r="M217" s="1">
        <f>IF(A217=B212,0,2*G217*(J217-K217)/L217)</f>
        <v>-2.4060861427683622</v>
      </c>
      <c r="N217" s="1">
        <f t="shared" ref="N217:N224" si="133">N216</f>
        <v>0</v>
      </c>
      <c r="O217" s="1">
        <f>INDEX(B200:B209,A217)</f>
        <v>0</v>
      </c>
      <c r="P217" s="1">
        <f t="shared" si="123"/>
        <v>1</v>
      </c>
      <c r="Q217" s="1">
        <f t="shared" si="124"/>
        <v>0</v>
      </c>
      <c r="R217" s="1">
        <f t="shared" si="125"/>
        <v>2.4060861427683622</v>
      </c>
      <c r="S217" s="1">
        <f t="shared" si="126"/>
        <v>-2.4060861427683622</v>
      </c>
      <c r="T217" s="1">
        <f t="shared" si="127"/>
        <v>0</v>
      </c>
      <c r="U217" s="1">
        <f>MAX(0,MIN(R217,U213))-N217</f>
        <v>2.4060861427683622</v>
      </c>
      <c r="V217" s="1">
        <f t="shared" si="128"/>
        <v>0</v>
      </c>
      <c r="W217" s="1">
        <f t="shared" si="129"/>
        <v>0</v>
      </c>
    </row>
    <row r="218" spans="1:23" x14ac:dyDescent="0.3">
      <c r="A218" s="1">
        <f t="shared" si="115"/>
        <v>4</v>
      </c>
      <c r="B218" s="1">
        <f t="shared" si="130"/>
        <v>3.1276001669018085</v>
      </c>
      <c r="C218" s="1">
        <f t="shared" si="131"/>
        <v>3.3364797610564461</v>
      </c>
      <c r="D218" s="1">
        <f t="shared" si="132"/>
        <v>1</v>
      </c>
      <c r="E218" s="1">
        <f t="shared" si="116"/>
        <v>3.3704505261530988</v>
      </c>
      <c r="F218" s="1">
        <f t="shared" si="117"/>
        <v>2.6740091090112208</v>
      </c>
      <c r="G218" s="1">
        <f t="shared" si="118"/>
        <v>-1</v>
      </c>
      <c r="H218" s="1">
        <f t="shared" si="119"/>
        <v>0.24285035925129028</v>
      </c>
      <c r="I218" s="1">
        <f t="shared" si="120"/>
        <v>-0.66247065204522526</v>
      </c>
      <c r="J218" s="1">
        <f t="shared" si="121"/>
        <v>-2</v>
      </c>
      <c r="K218" s="1">
        <f>SUMPRODUCT(A197:B197,H218:I218)</f>
        <v>-0.27446671149103585</v>
      </c>
      <c r="L218" s="1">
        <f t="shared" si="122"/>
        <v>0.49784366180970663</v>
      </c>
      <c r="M218" s="1">
        <f>IF(A218=B212,0,2*G218*(J218-K218)/L218)</f>
        <v>6.9320287506985432</v>
      </c>
      <c r="N218" s="1">
        <f t="shared" si="133"/>
        <v>0</v>
      </c>
      <c r="O218" s="1">
        <f>INDEX(B200:B209,A218)</f>
        <v>3.590583590799683</v>
      </c>
      <c r="P218" s="1">
        <f t="shared" si="123"/>
        <v>-1</v>
      </c>
      <c r="Q218" s="1">
        <f t="shared" si="124"/>
        <v>-3.590583590799683</v>
      </c>
      <c r="R218" s="1">
        <f t="shared" si="125"/>
        <v>6.9320287506985432</v>
      </c>
      <c r="S218" s="1">
        <f t="shared" si="126"/>
        <v>10.522612341498226</v>
      </c>
      <c r="T218" s="1">
        <f t="shared" si="127"/>
        <v>-3.5905835907996826</v>
      </c>
      <c r="U218" s="1">
        <f>MAX(0,MIN(R218,U213))-N218</f>
        <v>5</v>
      </c>
      <c r="V218" s="1">
        <f t="shared" si="128"/>
        <v>1.409416409200317</v>
      </c>
      <c r="W218" s="1">
        <f t="shared" si="129"/>
        <v>1.409416409200317</v>
      </c>
    </row>
    <row r="219" spans="1:23" x14ac:dyDescent="0.3">
      <c r="A219" s="1">
        <f t="shared" si="115"/>
        <v>5</v>
      </c>
      <c r="B219" s="1">
        <f t="shared" si="130"/>
        <v>3.1276001669018085</v>
      </c>
      <c r="C219" s="1">
        <f t="shared" si="131"/>
        <v>3.3364797610564461</v>
      </c>
      <c r="D219" s="1">
        <f t="shared" si="132"/>
        <v>1</v>
      </c>
      <c r="E219" s="1">
        <f t="shared" si="116"/>
        <v>3.1276001669018085</v>
      </c>
      <c r="F219" s="1">
        <f t="shared" si="117"/>
        <v>3.3364797610564461</v>
      </c>
      <c r="G219" s="1">
        <f t="shared" si="118"/>
        <v>1</v>
      </c>
      <c r="H219" s="1">
        <f t="shared" si="119"/>
        <v>0</v>
      </c>
      <c r="I219" s="1">
        <f t="shared" si="120"/>
        <v>0</v>
      </c>
      <c r="J219" s="1">
        <f t="shared" si="121"/>
        <v>0</v>
      </c>
      <c r="K219" s="1">
        <f>SUMPRODUCT(A197:B197,H219:I219)</f>
        <v>0</v>
      </c>
      <c r="L219" s="1">
        <f t="shared" si="122"/>
        <v>0</v>
      </c>
      <c r="M219" s="1">
        <f>IF(A219=B212,0,2*G219*(J219-K219)/L219)</f>
        <v>0</v>
      </c>
      <c r="N219" s="1">
        <f t="shared" si="133"/>
        <v>0</v>
      </c>
      <c r="O219" s="1">
        <f>INDEX(B200:B209,A219)</f>
        <v>0</v>
      </c>
      <c r="P219" s="1">
        <f t="shared" si="123"/>
        <v>1</v>
      </c>
      <c r="Q219" s="1">
        <f t="shared" si="124"/>
        <v>0</v>
      </c>
      <c r="R219" s="1">
        <f t="shared" si="125"/>
        <v>0</v>
      </c>
      <c r="S219" s="1">
        <f t="shared" si="126"/>
        <v>0</v>
      </c>
      <c r="T219" s="1">
        <f t="shared" si="127"/>
        <v>0</v>
      </c>
      <c r="U219" s="1">
        <f>MAX(0,MIN(R219,U213))-N219</f>
        <v>0</v>
      </c>
      <c r="V219" s="1">
        <f t="shared" si="128"/>
        <v>0</v>
      </c>
      <c r="W219" s="1">
        <f t="shared" si="129"/>
        <v>0</v>
      </c>
    </row>
    <row r="220" spans="1:23" x14ac:dyDescent="0.3">
      <c r="A220" s="1">
        <f t="shared" si="115"/>
        <v>6</v>
      </c>
      <c r="B220" s="1">
        <f t="shared" si="130"/>
        <v>3.1276001669018085</v>
      </c>
      <c r="C220" s="1">
        <f t="shared" si="131"/>
        <v>3.3364797610564461</v>
      </c>
      <c r="D220" s="1">
        <f t="shared" si="132"/>
        <v>1</v>
      </c>
      <c r="E220" s="1">
        <f t="shared" si="116"/>
        <v>3.4814119572338234</v>
      </c>
      <c r="F220" s="1">
        <f t="shared" si="117"/>
        <v>2.4428336985578198</v>
      </c>
      <c r="G220" s="1">
        <f t="shared" si="118"/>
        <v>-1</v>
      </c>
      <c r="H220" s="1">
        <f t="shared" si="119"/>
        <v>0.35381179033201482</v>
      </c>
      <c r="I220" s="1">
        <f t="shared" si="120"/>
        <v>-0.89364606249862621</v>
      </c>
      <c r="J220" s="1">
        <f t="shared" si="121"/>
        <v>-2</v>
      </c>
      <c r="K220" s="1">
        <f>SUMPRODUCT(A197:B197,H220:I220)</f>
        <v>-0.38094766586891704</v>
      </c>
      <c r="L220" s="1">
        <f t="shared" si="122"/>
        <v>0.92378606799724416</v>
      </c>
      <c r="M220" s="1">
        <f>IF(A220=B212,0,2*G220*(J220-K220)/L220)</f>
        <v>3.5052538465776317</v>
      </c>
      <c r="N220" s="1">
        <f t="shared" si="133"/>
        <v>0</v>
      </c>
      <c r="O220" s="1">
        <f>INDEX(B200:B209,A220)</f>
        <v>0</v>
      </c>
      <c r="P220" s="1">
        <f t="shared" si="123"/>
        <v>-1</v>
      </c>
      <c r="Q220" s="1">
        <f t="shared" si="124"/>
        <v>0</v>
      </c>
      <c r="R220" s="1">
        <f t="shared" si="125"/>
        <v>3.5052538465776317</v>
      </c>
      <c r="S220" s="1">
        <f t="shared" si="126"/>
        <v>3.5052538465776317</v>
      </c>
      <c r="T220" s="1">
        <f t="shared" si="127"/>
        <v>0</v>
      </c>
      <c r="U220" s="1">
        <f>MAX(0,MIN(R220,U213))-N220</f>
        <v>3.5052538465776317</v>
      </c>
      <c r="V220" s="1">
        <f t="shared" si="128"/>
        <v>3.5052538465776317</v>
      </c>
      <c r="W220" s="1">
        <f t="shared" si="129"/>
        <v>3.5052538465776317</v>
      </c>
    </row>
    <row r="221" spans="1:23" x14ac:dyDescent="0.3">
      <c r="A221" s="1">
        <f t="shared" si="115"/>
        <v>7</v>
      </c>
      <c r="B221" s="1">
        <f t="shared" si="130"/>
        <v>3.1276001669018085</v>
      </c>
      <c r="C221" s="1">
        <f t="shared" si="131"/>
        <v>3.3364797610564461</v>
      </c>
      <c r="D221" s="1">
        <f t="shared" si="132"/>
        <v>1</v>
      </c>
      <c r="E221" s="1">
        <f t="shared" si="116"/>
        <v>3.2241541053518081</v>
      </c>
      <c r="F221" s="1">
        <f t="shared" si="117"/>
        <v>2.5407450440248747</v>
      </c>
      <c r="G221" s="1">
        <f t="shared" si="118"/>
        <v>-1</v>
      </c>
      <c r="H221" s="1">
        <f t="shared" si="119"/>
        <v>9.6553938449999599E-2</v>
      </c>
      <c r="I221" s="1">
        <f t="shared" si="120"/>
        <v>-0.79573471703157139</v>
      </c>
      <c r="J221" s="1">
        <f t="shared" si="121"/>
        <v>-2</v>
      </c>
      <c r="K221" s="1">
        <f>SUMPRODUCT(A197:B197,H221:I221)</f>
        <v>-0.25000726421964808</v>
      </c>
      <c r="L221" s="1">
        <f t="shared" si="122"/>
        <v>0.64251640291952139</v>
      </c>
      <c r="M221" s="1">
        <f>IF(A221=B212,0,2*G221*(J221-K221)/L221)</f>
        <v>5.4473091358557824</v>
      </c>
      <c r="N221" s="1">
        <f t="shared" si="133"/>
        <v>0</v>
      </c>
      <c r="O221" s="1">
        <f>INDEX(B200:B209,A221)</f>
        <v>0</v>
      </c>
      <c r="P221" s="1">
        <f t="shared" si="123"/>
        <v>-1</v>
      </c>
      <c r="Q221" s="1">
        <f t="shared" si="124"/>
        <v>0</v>
      </c>
      <c r="R221" s="1">
        <f t="shared" si="125"/>
        <v>5.4473091358557824</v>
      </c>
      <c r="S221" s="1">
        <f t="shared" si="126"/>
        <v>5.4473091358557824</v>
      </c>
      <c r="T221" s="1">
        <f t="shared" si="127"/>
        <v>0</v>
      </c>
      <c r="U221" s="1">
        <f>MAX(0,MIN(R221,U213))-N221</f>
        <v>5</v>
      </c>
      <c r="V221" s="1">
        <f t="shared" si="128"/>
        <v>5</v>
      </c>
      <c r="W221" s="1">
        <f t="shared" si="129"/>
        <v>5</v>
      </c>
    </row>
    <row r="222" spans="1:23" x14ac:dyDescent="0.3">
      <c r="A222" s="1">
        <f t="shared" si="115"/>
        <v>8</v>
      </c>
      <c r="B222" s="1">
        <f t="shared" si="130"/>
        <v>3.1276001669018085</v>
      </c>
      <c r="C222" s="1">
        <f t="shared" si="131"/>
        <v>3.3364797610564461</v>
      </c>
      <c r="D222" s="1">
        <f t="shared" si="132"/>
        <v>1</v>
      </c>
      <c r="E222" s="1">
        <f t="shared" si="116"/>
        <v>2.9371931331038019</v>
      </c>
      <c r="F222" s="1">
        <f t="shared" si="117"/>
        <v>3.0105940804421603</v>
      </c>
      <c r="G222" s="1">
        <f t="shared" si="118"/>
        <v>-1</v>
      </c>
      <c r="H222" s="1">
        <f t="shared" si="119"/>
        <v>-0.19040703379800661</v>
      </c>
      <c r="I222" s="1">
        <f t="shared" si="120"/>
        <v>-0.3258856806142858</v>
      </c>
      <c r="J222" s="1">
        <f t="shared" si="121"/>
        <v>-2</v>
      </c>
      <c r="K222" s="1">
        <f>SUMPRODUCT(A197:B197,H222:I222)</f>
        <v>-8.5084056039434058E-3</v>
      </c>
      <c r="L222" s="1">
        <f t="shared" si="122"/>
        <v>0.14245631534919151</v>
      </c>
      <c r="M222" s="1">
        <f>IF(A222=B212,0,2*G222*(J222-K222)/L222)</f>
        <v>27.959330402649769</v>
      </c>
      <c r="N222" s="1">
        <f t="shared" si="133"/>
        <v>0</v>
      </c>
      <c r="O222" s="1">
        <f>INDEX(B200:B209,A222)</f>
        <v>0</v>
      </c>
      <c r="P222" s="1">
        <f t="shared" si="123"/>
        <v>-1</v>
      </c>
      <c r="Q222" s="1">
        <f t="shared" si="124"/>
        <v>0</v>
      </c>
      <c r="R222" s="1">
        <f t="shared" si="125"/>
        <v>27.959330402649769</v>
      </c>
      <c r="S222" s="1">
        <f t="shared" si="126"/>
        <v>27.959330402649769</v>
      </c>
      <c r="T222" s="1">
        <f t="shared" si="127"/>
        <v>0</v>
      </c>
      <c r="U222" s="1">
        <f>MAX(0,MIN(R222,U213))-N222</f>
        <v>5</v>
      </c>
      <c r="V222" s="1">
        <f t="shared" si="128"/>
        <v>5</v>
      </c>
      <c r="W222" s="1">
        <f t="shared" si="129"/>
        <v>5</v>
      </c>
    </row>
    <row r="223" spans="1:23" x14ac:dyDescent="0.3">
      <c r="A223" s="1">
        <f t="shared" si="115"/>
        <v>9</v>
      </c>
      <c r="B223" s="1">
        <f t="shared" si="130"/>
        <v>3.1276001669018085</v>
      </c>
      <c r="C223" s="1">
        <f t="shared" si="131"/>
        <v>3.3364797610564461</v>
      </c>
      <c r="D223" s="1">
        <f t="shared" si="132"/>
        <v>1</v>
      </c>
      <c r="E223" s="1">
        <f t="shared" si="116"/>
        <v>2.5392793503469195</v>
      </c>
      <c r="F223" s="1">
        <f t="shared" si="117"/>
        <v>2.7866742656136632</v>
      </c>
      <c r="G223" s="1">
        <f t="shared" si="118"/>
        <v>1</v>
      </c>
      <c r="H223" s="1">
        <f t="shared" si="119"/>
        <v>-0.58832081655488899</v>
      </c>
      <c r="I223" s="1">
        <f t="shared" si="120"/>
        <v>-0.5498054954427829</v>
      </c>
      <c r="J223" s="1">
        <f t="shared" si="121"/>
        <v>0</v>
      </c>
      <c r="K223" s="1">
        <f>SUMPRODUCT(A197:B197,H223:I223)</f>
        <v>9.4685126854690188E-2</v>
      </c>
      <c r="L223" s="1">
        <f t="shared" si="122"/>
        <v>0.64840746601089538</v>
      </c>
      <c r="M223" s="1">
        <f>IF(A223=B212,0,2*G223*(J223-K223)/L223)</f>
        <v>-0.29205440041339426</v>
      </c>
      <c r="N223" s="1">
        <f t="shared" si="133"/>
        <v>0</v>
      </c>
      <c r="O223" s="1">
        <f>INDEX(B200:B209,A223)</f>
        <v>0</v>
      </c>
      <c r="P223" s="1">
        <f t="shared" si="123"/>
        <v>1</v>
      </c>
      <c r="Q223" s="1">
        <f t="shared" si="124"/>
        <v>0</v>
      </c>
      <c r="R223" s="1">
        <f t="shared" si="125"/>
        <v>0.29205440041339426</v>
      </c>
      <c r="S223" s="1">
        <f t="shared" si="126"/>
        <v>-0.29205440041339426</v>
      </c>
      <c r="T223" s="1">
        <f t="shared" si="127"/>
        <v>0</v>
      </c>
      <c r="U223" s="1">
        <f>MAX(0,MIN(R223,U213))-N223</f>
        <v>0.29205440041339426</v>
      </c>
      <c r="V223" s="1">
        <f t="shared" si="128"/>
        <v>0</v>
      </c>
      <c r="W223" s="1">
        <f t="shared" si="129"/>
        <v>0</v>
      </c>
    </row>
    <row r="224" spans="1:23" x14ac:dyDescent="0.3">
      <c r="A224" s="1">
        <f t="shared" si="115"/>
        <v>10</v>
      </c>
      <c r="B224" s="1">
        <f t="shared" si="130"/>
        <v>3.1276001669018085</v>
      </c>
      <c r="C224" s="1">
        <f t="shared" si="131"/>
        <v>3.3364797610564461</v>
      </c>
      <c r="D224" s="1">
        <f t="shared" si="132"/>
        <v>1</v>
      </c>
      <c r="E224" s="1">
        <f t="shared" si="116"/>
        <v>3.4211658483089531</v>
      </c>
      <c r="F224" s="1">
        <f t="shared" si="117"/>
        <v>2.7726544315495145</v>
      </c>
      <c r="G224" s="1">
        <f t="shared" si="118"/>
        <v>-1</v>
      </c>
      <c r="H224" s="1">
        <f t="shared" si="119"/>
        <v>0.29356568140714456</v>
      </c>
      <c r="I224" s="1">
        <f t="shared" si="120"/>
        <v>-0.56382532950693154</v>
      </c>
      <c r="J224" s="1">
        <f t="shared" si="121"/>
        <v>-2</v>
      </c>
      <c r="K224" s="1">
        <f>SUMPRODUCT(A197:B197,H224:I224)</f>
        <v>-0.26906575542163425</v>
      </c>
      <c r="L224" s="1">
        <f t="shared" si="122"/>
        <v>0.40407981149364103</v>
      </c>
      <c r="M224" s="1">
        <f>IF(A224=B212,0,2*G224*(J224-K224)/L224)</f>
        <v>8.5672889134457808</v>
      </c>
      <c r="N224" s="1">
        <f t="shared" si="133"/>
        <v>0</v>
      </c>
      <c r="O224" s="1">
        <f>INDEX(B200:B209,A224)</f>
        <v>0</v>
      </c>
      <c r="P224" s="1">
        <f t="shared" si="123"/>
        <v>-1</v>
      </c>
      <c r="Q224" s="1">
        <f t="shared" si="124"/>
        <v>0</v>
      </c>
      <c r="R224" s="1">
        <f t="shared" si="125"/>
        <v>8.5672889134457808</v>
      </c>
      <c r="S224" s="1">
        <f t="shared" si="126"/>
        <v>8.5672889134457808</v>
      </c>
      <c r="T224" s="1">
        <f t="shared" si="127"/>
        <v>0</v>
      </c>
      <c r="U224" s="1">
        <f>MAX(0,MIN(R224,U213))-N224</f>
        <v>5</v>
      </c>
      <c r="V224" s="1">
        <f t="shared" si="128"/>
        <v>5</v>
      </c>
      <c r="W224" s="1">
        <f t="shared" si="129"/>
        <v>5</v>
      </c>
    </row>
    <row r="225" spans="1:6" x14ac:dyDescent="0.3">
      <c r="D225" s="1" t="s">
        <v>25</v>
      </c>
      <c r="F225" s="1" t="s">
        <v>26</v>
      </c>
    </row>
    <row r="226" spans="1:6" x14ac:dyDescent="0.3">
      <c r="A226" s="1" t="s">
        <v>52</v>
      </c>
      <c r="B226" s="1">
        <v>1</v>
      </c>
      <c r="D226" s="1">
        <f>INDEX(E215:E224,B226)</f>
        <v>2.5498358112944688</v>
      </c>
      <c r="E226" s="1">
        <f>INDEX(F215:F224,B226)</f>
        <v>3.3377986252420428</v>
      </c>
      <c r="F226" s="1">
        <f>INDEX(G215:G224,B226)</f>
        <v>1</v>
      </c>
    </row>
    <row r="227" spans="1:6" x14ac:dyDescent="0.3">
      <c r="A227" s="1" t="s">
        <v>19</v>
      </c>
      <c r="B227" s="1">
        <f>INDEX(P215:P224,B226)</f>
        <v>1</v>
      </c>
    </row>
    <row r="228" spans="1:6" x14ac:dyDescent="0.3">
      <c r="A228" s="1" t="str">
        <f>W214</f>
        <v>Actual Δα</v>
      </c>
      <c r="B228" s="1">
        <f>INDEX(W215:W224,B226)</f>
        <v>-1.4153306521721656</v>
      </c>
    </row>
    <row r="230" spans="1:6" x14ac:dyDescent="0.3">
      <c r="A230" s="1" t="s">
        <v>34</v>
      </c>
      <c r="B230" s="1">
        <f>B183+1</f>
        <v>4</v>
      </c>
    </row>
    <row r="231" spans="1:6" x14ac:dyDescent="0.3">
      <c r="A231" s="1" t="s">
        <v>17</v>
      </c>
      <c r="B231" s="1" t="s">
        <v>16</v>
      </c>
      <c r="C231" s="1" t="s">
        <v>6</v>
      </c>
      <c r="D231" s="1" t="s">
        <v>18</v>
      </c>
    </row>
    <row r="232" spans="1:6" x14ac:dyDescent="0.3">
      <c r="A232" s="1">
        <f>B200+D232</f>
        <v>0.20558513612533336</v>
      </c>
      <c r="B232" s="1">
        <v>5</v>
      </c>
      <c r="C232" s="1">
        <v>1</v>
      </c>
      <c r="D232" s="1">
        <f>IF(C232=B212,-B227*B228,IF(C232=B226,B228, 0))</f>
        <v>-1.4153306521721656</v>
      </c>
    </row>
    <row r="233" spans="1:6" x14ac:dyDescent="0.3">
      <c r="A233" s="1">
        <f t="shared" ref="A233:A241" si="134">B201+D233</f>
        <v>1.9696678025021841</v>
      </c>
      <c r="B233" s="1">
        <v>5</v>
      </c>
      <c r="C233" s="1">
        <v>2</v>
      </c>
      <c r="D233" s="1">
        <f>IF(C233=B212,-B227*B228,IF(C233=B226,B228, 0))</f>
        <v>0</v>
      </c>
    </row>
    <row r="234" spans="1:6" x14ac:dyDescent="0.3">
      <c r="A234" s="1">
        <f t="shared" si="134"/>
        <v>0</v>
      </c>
      <c r="B234" s="1">
        <v>5</v>
      </c>
      <c r="C234" s="1">
        <v>3</v>
      </c>
      <c r="D234" s="1">
        <f>IF(C234=B212,-B227*B228,IF(C234=B226,B228, 0))</f>
        <v>0</v>
      </c>
    </row>
    <row r="235" spans="1:6" x14ac:dyDescent="0.3">
      <c r="A235" s="1">
        <f t="shared" si="134"/>
        <v>3.590583590799683</v>
      </c>
      <c r="B235" s="1">
        <v>5</v>
      </c>
      <c r="C235" s="1">
        <v>4</v>
      </c>
      <c r="D235" s="1">
        <f>IF(C235=B212,-B227*B228,IF(C235=B226,B228, 0))</f>
        <v>0</v>
      </c>
    </row>
    <row r="236" spans="1:6" x14ac:dyDescent="0.3">
      <c r="A236" s="1">
        <f t="shared" si="134"/>
        <v>1.4153306521721656</v>
      </c>
      <c r="B236" s="1">
        <v>5</v>
      </c>
      <c r="C236" s="1">
        <v>5</v>
      </c>
      <c r="D236" s="1">
        <f>IF(C236=B212,-B227*B228,IF(C236=B226,B228, 0))</f>
        <v>1.4153306521721656</v>
      </c>
    </row>
    <row r="237" spans="1:6" x14ac:dyDescent="0.3">
      <c r="A237" s="1">
        <f t="shared" si="134"/>
        <v>0</v>
      </c>
      <c r="B237" s="1">
        <v>5</v>
      </c>
      <c r="C237" s="1">
        <v>6</v>
      </c>
      <c r="D237" s="1">
        <f>IF(C237=B212,-B227*B228,IF(C237=B226,B228, 0))</f>
        <v>0</v>
      </c>
    </row>
    <row r="238" spans="1:6" x14ac:dyDescent="0.3">
      <c r="A238" s="1">
        <f t="shared" si="134"/>
        <v>0</v>
      </c>
      <c r="B238" s="1">
        <v>5</v>
      </c>
      <c r="C238" s="1">
        <v>7</v>
      </c>
      <c r="D238" s="1">
        <f>IF(C238=B212,-B227*B228,IF(C238=B226,B228, 0))</f>
        <v>0</v>
      </c>
    </row>
    <row r="239" spans="1:6" x14ac:dyDescent="0.3">
      <c r="A239" s="1">
        <f t="shared" si="134"/>
        <v>0</v>
      </c>
      <c r="B239" s="1">
        <v>5</v>
      </c>
      <c r="C239" s="1">
        <v>8</v>
      </c>
      <c r="D239" s="1">
        <f>IF(C239=B212,-B227*B228,IF(C239=B226,B228, 0))</f>
        <v>0</v>
      </c>
    </row>
    <row r="240" spans="1:6" x14ac:dyDescent="0.3">
      <c r="A240" s="1">
        <f t="shared" si="134"/>
        <v>0</v>
      </c>
      <c r="B240" s="1">
        <v>5</v>
      </c>
      <c r="C240" s="1">
        <v>9</v>
      </c>
      <c r="D240" s="1">
        <f>IF(C240=B212,-B227*B228,IF(C240=B226,B228, 0))</f>
        <v>0</v>
      </c>
    </row>
    <row r="241" spans="1:9" x14ac:dyDescent="0.3">
      <c r="A241" s="1">
        <f t="shared" si="134"/>
        <v>0</v>
      </c>
      <c r="B241" s="1">
        <v>5</v>
      </c>
      <c r="C241" s="1">
        <v>10</v>
      </c>
      <c r="D241" s="1">
        <f>IF(C241=B212,-B227*B228,IF(C241=B226,B228, 0))</f>
        <v>0</v>
      </c>
    </row>
    <row r="243" spans="1:9" x14ac:dyDescent="0.3">
      <c r="A243" s="1" t="s">
        <v>3</v>
      </c>
      <c r="C243" s="1" t="s">
        <v>7</v>
      </c>
      <c r="E243" s="1" t="s">
        <v>32</v>
      </c>
      <c r="F243" s="1" t="s">
        <v>33</v>
      </c>
    </row>
    <row r="244" spans="1:9" x14ac:dyDescent="0.3">
      <c r="A244" s="1">
        <f>SUMPRODUCT(A232:A241,A$31:A$40,A$5:A$14)</f>
        <v>0.40946577864587519</v>
      </c>
      <c r="B244" s="1">
        <f>SUMPRODUCT(A232:A241,A$31:A$40,B$5:B$14)</f>
        <v>0.26277933001168063</v>
      </c>
      <c r="C244" s="1">
        <f>(E244+F244)/2</f>
        <v>1.0392890730936015</v>
      </c>
      <c r="E244" s="1">
        <f>SUMPRODUCT(A244:B244,B215:C215)-D215</f>
        <v>1.1574031538413636</v>
      </c>
      <c r="F244" s="1">
        <f>SUMPRODUCT(A244:B244,D226:E226)-F226</f>
        <v>0.92117499234583944</v>
      </c>
    </row>
    <row r="246" spans="1:9" x14ac:dyDescent="0.3">
      <c r="A246" s="1" t="s">
        <v>6</v>
      </c>
      <c r="B246" s="1" t="s">
        <v>17</v>
      </c>
      <c r="C246" s="1" t="s">
        <v>16</v>
      </c>
      <c r="D246" s="1" t="s">
        <v>15</v>
      </c>
      <c r="E246" s="1" t="s">
        <v>14</v>
      </c>
      <c r="F246" s="1" t="s">
        <v>9</v>
      </c>
      <c r="G246" s="1" t="s">
        <v>10</v>
      </c>
      <c r="H246" s="1" t="s">
        <v>8</v>
      </c>
      <c r="I246" s="1" t="s">
        <v>46</v>
      </c>
    </row>
    <row r="247" spans="1:9" x14ac:dyDescent="0.3">
      <c r="A247" s="1">
        <v>1</v>
      </c>
      <c r="B247" s="1">
        <f>A232</f>
        <v>0.20558513612533336</v>
      </c>
      <c r="C247" s="1">
        <f>B232</f>
        <v>5</v>
      </c>
      <c r="D247" s="1">
        <f>SUMPRODUCT(A244:B244,A$18:B$18)-C244</f>
        <v>0.88188591925223792</v>
      </c>
      <c r="E247" s="1">
        <f>INDEX(A$31:A$40,A247)</f>
        <v>1</v>
      </c>
      <c r="F247" s="1" t="b">
        <f>IF(B247&lt;0.0001, E247*D247&gt;=1,TRUE)</f>
        <v>1</v>
      </c>
      <c r="G247" s="1" t="b">
        <f>IF(ABS(C247-B247)&lt;0.0001, D247*E247&lt;=1,TRUE)</f>
        <v>1</v>
      </c>
      <c r="H247" s="1" t="b">
        <f>AND(F247:G247)</f>
        <v>1</v>
      </c>
      <c r="I247" s="1">
        <f>MAX(0, 1-E247*D247)</f>
        <v>0.11811408074776208</v>
      </c>
    </row>
    <row r="248" spans="1:9" x14ac:dyDescent="0.3">
      <c r="A248" s="1">
        <v>2</v>
      </c>
      <c r="B248" s="1">
        <f t="shared" ref="B248:C248" si="135">A233</f>
        <v>1.9696678025021841</v>
      </c>
      <c r="C248" s="1">
        <f t="shared" si="135"/>
        <v>5</v>
      </c>
      <c r="D248" s="1">
        <f>SUMPRODUCT(A244:B244,A$19:B$19)-C244</f>
        <v>1.0136846266337023</v>
      </c>
      <c r="E248" s="1">
        <f t="shared" ref="E248:E256" si="136">INDEX(A$31:A$40,A248)</f>
        <v>1</v>
      </c>
      <c r="F248" s="1" t="b">
        <f>IF(B248&lt;0.0001, E248*D248&gt;=1,TRUE)</f>
        <v>1</v>
      </c>
      <c r="G248" s="1" t="b">
        <f t="shared" ref="G248:G256" si="137">IF(ABS(C248-B248)&lt;0.0001, D248*E248&lt;=1,TRUE)</f>
        <v>1</v>
      </c>
      <c r="H248" s="1" t="b">
        <f>AND(F248:G248)</f>
        <v>1</v>
      </c>
      <c r="I248" s="1">
        <f t="shared" ref="I248:I256" si="138">MAX(0, 1-E248*D248)</f>
        <v>0</v>
      </c>
    </row>
    <row r="249" spans="1:9" x14ac:dyDescent="0.3">
      <c r="A249" s="1">
        <v>3</v>
      </c>
      <c r="B249" s="1">
        <f t="shared" ref="B249:C249" si="139">A234</f>
        <v>0</v>
      </c>
      <c r="C249" s="1">
        <f t="shared" si="139"/>
        <v>5</v>
      </c>
      <c r="D249" s="1">
        <f>SUMPRODUCT(A244:B244,A$20:B$20)-C244</f>
        <v>1.0041707087420941</v>
      </c>
      <c r="E249" s="1">
        <f t="shared" si="136"/>
        <v>1</v>
      </c>
      <c r="F249" s="1" t="b">
        <f>IF(B249&lt;0.0001, E249*D249&gt;=1,TRUE)</f>
        <v>1</v>
      </c>
      <c r="G249" s="1" t="b">
        <f t="shared" si="137"/>
        <v>1</v>
      </c>
      <c r="H249" s="1" t="b">
        <f>AND(F249:G249)</f>
        <v>1</v>
      </c>
      <c r="I249" s="1">
        <f t="shared" si="138"/>
        <v>0</v>
      </c>
    </row>
    <row r="250" spans="1:9" x14ac:dyDescent="0.3">
      <c r="A250" s="1">
        <v>4</v>
      </c>
      <c r="B250" s="1">
        <f t="shared" ref="B250:C250" si="140">A235</f>
        <v>3.590583590799683</v>
      </c>
      <c r="C250" s="1">
        <f t="shared" si="140"/>
        <v>5</v>
      </c>
      <c r="D250" s="1">
        <f>SUMPRODUCT(A244:B244,A$21:B$21)-C244</f>
        <v>1.0434693980961764</v>
      </c>
      <c r="E250" s="1">
        <f t="shared" si="136"/>
        <v>-1</v>
      </c>
      <c r="F250" s="1" t="b">
        <f>IF(B250&lt;0.0001, E250*D250&gt;=1,TRUE)</f>
        <v>1</v>
      </c>
      <c r="G250" s="1" t="b">
        <f t="shared" si="137"/>
        <v>1</v>
      </c>
      <c r="H250" s="1" t="b">
        <f>AND(F250:G250)</f>
        <v>1</v>
      </c>
      <c r="I250" s="1">
        <f t="shared" si="138"/>
        <v>2.0434693980961764</v>
      </c>
    </row>
    <row r="251" spans="1:9" x14ac:dyDescent="0.3">
      <c r="A251" s="1">
        <v>5</v>
      </c>
      <c r="B251" s="1">
        <f t="shared" ref="B251:C251" si="141">A236</f>
        <v>1.4153306521721656</v>
      </c>
      <c r="C251" s="1">
        <f t="shared" si="141"/>
        <v>5</v>
      </c>
      <c r="D251" s="1">
        <f>SUMPRODUCT(A244:B244,A$22:B$22)-C244</f>
        <v>1.1181140807477621</v>
      </c>
      <c r="E251" s="1">
        <f t="shared" si="136"/>
        <v>1</v>
      </c>
      <c r="F251" s="1" t="b">
        <f t="shared" ref="F251:F256" si="142">IF(B251&lt;0.0001, E251*D251&gt;=1,TRUE)</f>
        <v>1</v>
      </c>
      <c r="G251" s="1" t="b">
        <f t="shared" si="137"/>
        <v>1</v>
      </c>
      <c r="H251" s="1" t="b">
        <f t="shared" ref="H251:H256" si="143">AND(F251:G251)</f>
        <v>1</v>
      </c>
      <c r="I251" s="1">
        <f t="shared" si="138"/>
        <v>0</v>
      </c>
    </row>
    <row r="252" spans="1:9" x14ac:dyDescent="0.3">
      <c r="A252" s="1">
        <v>6</v>
      </c>
      <c r="B252" s="1">
        <f t="shared" ref="B252:C252" si="144">A237</f>
        <v>0</v>
      </c>
      <c r="C252" s="1">
        <f t="shared" si="144"/>
        <v>5</v>
      </c>
      <c r="D252" s="1">
        <f>SUMPRODUCT(A244:B244,A$23:B$23)-C244</f>
        <v>1.028156187399186</v>
      </c>
      <c r="E252" s="1">
        <f t="shared" si="136"/>
        <v>-1</v>
      </c>
      <c r="F252" s="1" t="b">
        <f t="shared" si="142"/>
        <v>0</v>
      </c>
      <c r="G252" s="1" t="b">
        <f t="shared" si="137"/>
        <v>1</v>
      </c>
      <c r="H252" s="1" t="b">
        <f t="shared" si="143"/>
        <v>0</v>
      </c>
      <c r="I252" s="1">
        <f t="shared" si="138"/>
        <v>2.028156187399186</v>
      </c>
    </row>
    <row r="253" spans="1:9" x14ac:dyDescent="0.3">
      <c r="A253" s="1">
        <v>7</v>
      </c>
      <c r="B253" s="1">
        <f t="shared" ref="B253:C253" si="145">A238</f>
        <v>0</v>
      </c>
      <c r="C253" s="1">
        <f t="shared" si="145"/>
        <v>5</v>
      </c>
      <c r="D253" s="1">
        <f>SUMPRODUCT(A244:B244,A$24:B$24)-C244</f>
        <v>0.94854697852792613</v>
      </c>
      <c r="E253" s="1">
        <f t="shared" si="136"/>
        <v>-1</v>
      </c>
      <c r="F253" s="1" t="b">
        <f t="shared" si="142"/>
        <v>0</v>
      </c>
      <c r="G253" s="1" t="b">
        <f t="shared" si="137"/>
        <v>1</v>
      </c>
      <c r="H253" s="1" t="b">
        <f t="shared" si="143"/>
        <v>0</v>
      </c>
      <c r="I253" s="1">
        <f t="shared" si="138"/>
        <v>1.9485469785279261</v>
      </c>
    </row>
    <row r="254" spans="1:9" x14ac:dyDescent="0.3">
      <c r="A254" s="1">
        <v>8</v>
      </c>
      <c r="B254" s="1">
        <f t="shared" ref="B254:C254" si="146">A239</f>
        <v>0</v>
      </c>
      <c r="C254" s="1">
        <f t="shared" si="146"/>
        <v>5</v>
      </c>
      <c r="D254" s="1">
        <f>SUMPRODUCT(A244:B244,A$25:B$25)-C244</f>
        <v>0.9545128955817872</v>
      </c>
      <c r="E254" s="1">
        <f t="shared" si="136"/>
        <v>-1</v>
      </c>
      <c r="F254" s="1" t="b">
        <f t="shared" si="142"/>
        <v>0</v>
      </c>
      <c r="G254" s="1" t="b">
        <f t="shared" si="137"/>
        <v>1</v>
      </c>
      <c r="H254" s="1" t="b">
        <f t="shared" si="143"/>
        <v>0</v>
      </c>
      <c r="I254" s="1">
        <f t="shared" si="138"/>
        <v>1.9545128955817872</v>
      </c>
    </row>
    <row r="255" spans="1:9" x14ac:dyDescent="0.3">
      <c r="A255" s="1">
        <v>9</v>
      </c>
      <c r="B255" s="1">
        <f t="shared" ref="B255:C255" si="147">A240</f>
        <v>0</v>
      </c>
      <c r="C255" s="1">
        <f t="shared" si="147"/>
        <v>5</v>
      </c>
      <c r="D255" s="1">
        <f>SUMPRODUCT(A244:B244,A$26:B$26)-C244</f>
        <v>0.73273931977434259</v>
      </c>
      <c r="E255" s="1">
        <f t="shared" si="136"/>
        <v>1</v>
      </c>
      <c r="F255" s="1" t="b">
        <f t="shared" si="142"/>
        <v>0</v>
      </c>
      <c r="G255" s="1" t="b">
        <f t="shared" si="137"/>
        <v>1</v>
      </c>
      <c r="H255" s="1" t="b">
        <f t="shared" si="143"/>
        <v>0</v>
      </c>
      <c r="I255" s="1">
        <f t="shared" si="138"/>
        <v>0.26726068022565741</v>
      </c>
    </row>
    <row r="256" spans="1:9" x14ac:dyDescent="0.3">
      <c r="A256" s="1">
        <v>10</v>
      </c>
      <c r="B256" s="1">
        <f t="shared" ref="B256:C256" si="148">A241</f>
        <v>0</v>
      </c>
      <c r="C256" s="1">
        <f t="shared" si="148"/>
        <v>5</v>
      </c>
      <c r="D256" s="1">
        <f>SUMPRODUCT(A244:B244,A$27:B$27)-C244</f>
        <v>1.0901575387373987</v>
      </c>
      <c r="E256" s="1">
        <f t="shared" si="136"/>
        <v>-1</v>
      </c>
      <c r="F256" s="1" t="b">
        <f t="shared" si="142"/>
        <v>0</v>
      </c>
      <c r="G256" s="1" t="b">
        <f t="shared" si="137"/>
        <v>1</v>
      </c>
      <c r="H256" s="1" t="b">
        <f t="shared" si="143"/>
        <v>0</v>
      </c>
      <c r="I256" s="1">
        <f t="shared" si="138"/>
        <v>2.0901575387373987</v>
      </c>
    </row>
    <row r="257" spans="1:23" x14ac:dyDescent="0.3">
      <c r="A257" s="1" t="s">
        <v>48</v>
      </c>
      <c r="B257" s="1">
        <f>SUMPRODUCT(B247:B256,E247:E256)</f>
        <v>0</v>
      </c>
      <c r="H257" s="1" t="s">
        <v>44</v>
      </c>
      <c r="I257" s="1">
        <f>SUM(I247:I256)</f>
        <v>10.450217759315894</v>
      </c>
    </row>
    <row r="258" spans="1:23" x14ac:dyDescent="0.3">
      <c r="C258" s="1" t="s">
        <v>8</v>
      </c>
    </row>
    <row r="259" spans="1:23" x14ac:dyDescent="0.3">
      <c r="A259" s="1" t="s">
        <v>47</v>
      </c>
      <c r="B259" s="1">
        <v>6</v>
      </c>
      <c r="C259" s="1" t="b">
        <f>INDEX(H247:H256,B259)</f>
        <v>0</v>
      </c>
    </row>
    <row r="260" spans="1:23" x14ac:dyDescent="0.3">
      <c r="T260" s="1" t="s">
        <v>51</v>
      </c>
      <c r="U260" s="1">
        <f>INDEX(C247:C256,B259)</f>
        <v>5</v>
      </c>
    </row>
    <row r="261" spans="1:23" x14ac:dyDescent="0.3">
      <c r="A261" s="1" t="s">
        <v>6</v>
      </c>
      <c r="B261" s="1" t="s">
        <v>22</v>
      </c>
      <c r="D261" s="1" t="s">
        <v>23</v>
      </c>
      <c r="E261" s="1" t="s">
        <v>25</v>
      </c>
      <c r="G261" s="1" t="s">
        <v>26</v>
      </c>
      <c r="H261" s="1" t="s">
        <v>11</v>
      </c>
      <c r="J261" s="1" t="s">
        <v>12</v>
      </c>
      <c r="K261" s="1" t="s">
        <v>13</v>
      </c>
      <c r="L261" s="1" t="s">
        <v>27</v>
      </c>
      <c r="M261" s="1" t="s">
        <v>18</v>
      </c>
      <c r="N261" s="1" t="s">
        <v>28</v>
      </c>
      <c r="O261" s="1" t="s">
        <v>29</v>
      </c>
      <c r="P261" s="1" t="s">
        <v>19</v>
      </c>
      <c r="Q261" s="1" t="s">
        <v>37</v>
      </c>
      <c r="R261" s="1" t="s">
        <v>30</v>
      </c>
      <c r="S261" s="1" t="s">
        <v>31</v>
      </c>
      <c r="T261" s="1" t="s">
        <v>37</v>
      </c>
      <c r="U261" s="1" t="s">
        <v>49</v>
      </c>
      <c r="V261" s="1" t="s">
        <v>50</v>
      </c>
      <c r="W261" s="1" t="s">
        <v>45</v>
      </c>
    </row>
    <row r="262" spans="1:23" x14ac:dyDescent="0.3">
      <c r="A262" s="1">
        <f>A247</f>
        <v>1</v>
      </c>
      <c r="B262" s="1">
        <f>INDEX(A$18:A$27,B259)</f>
        <v>3.4814119572338234</v>
      </c>
      <c r="C262" s="1">
        <f>INDEX(B$18:B$27,B259)</f>
        <v>2.4428336985578198</v>
      </c>
      <c r="D262" s="1">
        <f>INDEX(A$31:A$40,B259)</f>
        <v>-1</v>
      </c>
      <c r="E262" s="1">
        <f>INDEX(A$18:A$27,A262)</f>
        <v>2.5498358112944688</v>
      </c>
      <c r="F262" s="1">
        <f>INDEX(B$18:B$27,A262)</f>
        <v>3.3377986252420428</v>
      </c>
      <c r="G262" s="1">
        <f>INDEX(A$31:A$40,A262)</f>
        <v>1</v>
      </c>
      <c r="H262" s="1">
        <f>E262-B262</f>
        <v>-0.93157614593935456</v>
      </c>
      <c r="I262" s="1">
        <f>F262-C262</f>
        <v>0.89496492668422301</v>
      </c>
      <c r="J262" s="1">
        <f>G262-D262</f>
        <v>2</v>
      </c>
      <c r="K262" s="1">
        <f>SUMPRODUCT(A244:B244,H262:I262)</f>
        <v>-0.1462702681469483</v>
      </c>
      <c r="L262" s="1">
        <f>SUMPRODUCT(H262:I262,H262:I262)</f>
        <v>1.6687963356781184</v>
      </c>
      <c r="M262" s="1">
        <f>IF(A262=B259,0,2*G262*(J262-K262)/L262)</f>
        <v>2.5722375130633388</v>
      </c>
      <c r="N262" s="1">
        <f>INDEX(B247:B256,B259)</f>
        <v>0</v>
      </c>
      <c r="O262" s="1">
        <f>INDEX(B247:B256,A262)</f>
        <v>0.20558513612533336</v>
      </c>
      <c r="P262" s="1">
        <f>G262*D262</f>
        <v>-1</v>
      </c>
      <c r="Q262" s="1">
        <f>N262+P262*O262</f>
        <v>-0.20558513612533336</v>
      </c>
      <c r="R262" s="1">
        <f>N262-P262*M262</f>
        <v>2.5722375130633388</v>
      </c>
      <c r="S262" s="1">
        <f>O262+M262</f>
        <v>2.7778226491886722</v>
      </c>
      <c r="T262" s="1">
        <f>R262+P262*S262</f>
        <v>-0.20558513612533336</v>
      </c>
      <c r="U262" s="1">
        <f>MAX(0,MIN(R262,U260))-N262</f>
        <v>2.5722375130633388</v>
      </c>
      <c r="V262" s="1">
        <f>MAX(0,MIN(S262,C247))-O262</f>
        <v>2.5722375130633388</v>
      </c>
      <c r="W262" s="1">
        <f>SIGN(M262)*MIN(ABS(U262), ABS(V262))</f>
        <v>2.5722375130633388</v>
      </c>
    </row>
    <row r="263" spans="1:23" x14ac:dyDescent="0.3">
      <c r="A263" s="1">
        <f t="shared" ref="A263:A271" si="149">A248</f>
        <v>2</v>
      </c>
      <c r="B263" s="1">
        <f>B262</f>
        <v>3.4814119572338234</v>
      </c>
      <c r="C263" s="1">
        <f>C262</f>
        <v>2.4428336985578198</v>
      </c>
      <c r="D263" s="1">
        <f>D262</f>
        <v>-1</v>
      </c>
      <c r="E263" s="1">
        <f t="shared" ref="E263:E271" si="150">INDEX(A$18:A$27,A263)</f>
        <v>3.0668219762439763</v>
      </c>
      <c r="F263" s="1">
        <f t="shared" ref="F263:F271" si="151">INDEX(B$18:B$27,A263)</f>
        <v>3.0337814287784579</v>
      </c>
      <c r="G263" s="1">
        <f t="shared" ref="G263:G271" si="152">INDEX(A$31:A$40,A263)</f>
        <v>1</v>
      </c>
      <c r="H263" s="1">
        <f t="shared" ref="H263:H271" si="153">E263-B263</f>
        <v>-0.41458998098984701</v>
      </c>
      <c r="I263" s="1">
        <f t="shared" ref="I263:I271" si="154">F263-C263</f>
        <v>0.59094773022063807</v>
      </c>
      <c r="J263" s="1">
        <f t="shared" ref="J263:J271" si="155">G263-D263</f>
        <v>2</v>
      </c>
      <c r="K263" s="1">
        <f>SUMPRODUCT(A244:B244,H263:I263)</f>
        <v>-1.4471560765483615E-2</v>
      </c>
      <c r="L263" s="1">
        <f t="shared" ref="L263:L271" si="156">SUMPRODUCT(H263:I263,H263:I263)</f>
        <v>0.5211040721900857</v>
      </c>
      <c r="M263" s="1">
        <f>IF(A263=B259,0,2*G263*(J263-K263)/L263)</f>
        <v>7.7315517888743539</v>
      </c>
      <c r="N263" s="1">
        <f>N262</f>
        <v>0</v>
      </c>
      <c r="O263" s="1">
        <f>INDEX(B247:B256,A263)</f>
        <v>1.9696678025021841</v>
      </c>
      <c r="P263" s="1">
        <f t="shared" ref="P263:P271" si="157">G263*D263</f>
        <v>-1</v>
      </c>
      <c r="Q263" s="1">
        <f t="shared" ref="Q263:Q271" si="158">N263+P263*O263</f>
        <v>-1.9696678025021841</v>
      </c>
      <c r="R263" s="1">
        <f t="shared" ref="R263:R271" si="159">N263-P263*M263</f>
        <v>7.7315517888743539</v>
      </c>
      <c r="S263" s="1">
        <f t="shared" ref="S263:S271" si="160">O263+M263</f>
        <v>9.7012195913765389</v>
      </c>
      <c r="T263" s="1">
        <f t="shared" ref="T263:T271" si="161">R263+P263*S263</f>
        <v>-1.969667802502185</v>
      </c>
      <c r="U263" s="1">
        <f>MAX(0,MIN(R263,U260))-N263</f>
        <v>5</v>
      </c>
      <c r="V263" s="1">
        <f t="shared" ref="V263:V271" si="162">MAX(0,MIN(S263,C248))-O263</f>
        <v>3.0303321974978159</v>
      </c>
      <c r="W263" s="1">
        <f t="shared" ref="W263:W271" si="163">SIGN(M263)*MIN(ABS(U263), ABS(V263))</f>
        <v>3.0303321974978159</v>
      </c>
    </row>
    <row r="264" spans="1:23" x14ac:dyDescent="0.3">
      <c r="A264" s="1">
        <f t="shared" si="149"/>
        <v>3</v>
      </c>
      <c r="B264" s="1">
        <f t="shared" ref="B264:B271" si="164">B263</f>
        <v>3.4814119572338234</v>
      </c>
      <c r="C264" s="1">
        <f t="shared" ref="C264:C271" si="165">C263</f>
        <v>2.4428336985578198</v>
      </c>
      <c r="D264" s="1">
        <f t="shared" ref="D264:D271" si="166">D263</f>
        <v>-1</v>
      </c>
      <c r="E264" s="1">
        <f t="shared" si="150"/>
        <v>2.7582484583772682</v>
      </c>
      <c r="F264" s="1">
        <f t="shared" si="151"/>
        <v>3.4783992678831801</v>
      </c>
      <c r="G264" s="1">
        <f t="shared" si="152"/>
        <v>1</v>
      </c>
      <c r="H264" s="1">
        <f t="shared" si="153"/>
        <v>-0.72316349885655518</v>
      </c>
      <c r="I264" s="1">
        <f t="shared" si="154"/>
        <v>1.0355655693253603</v>
      </c>
      <c r="J264" s="1">
        <f t="shared" si="155"/>
        <v>2</v>
      </c>
      <c r="K264" s="1">
        <f>SUMPRODUCT(A244:B244,H264:I264)</f>
        <v>-2.3985478657092052E-2</v>
      </c>
      <c r="L264" s="1">
        <f t="shared" si="156"/>
        <v>1.5953614944506125</v>
      </c>
      <c r="M264" s="1">
        <f>IF(A264=B259,0,2*G264*(J264-K264)/L264)</f>
        <v>2.5373377578654459</v>
      </c>
      <c r="N264" s="1">
        <f t="shared" ref="N264:N271" si="167">N263</f>
        <v>0</v>
      </c>
      <c r="O264" s="1">
        <f>INDEX(B247:B256,A264)</f>
        <v>0</v>
      </c>
      <c r="P264" s="1">
        <f t="shared" si="157"/>
        <v>-1</v>
      </c>
      <c r="Q264" s="1">
        <f t="shared" si="158"/>
        <v>0</v>
      </c>
      <c r="R264" s="1">
        <f t="shared" si="159"/>
        <v>2.5373377578654459</v>
      </c>
      <c r="S264" s="1">
        <f t="shared" si="160"/>
        <v>2.5373377578654459</v>
      </c>
      <c r="T264" s="1">
        <f t="shared" si="161"/>
        <v>0</v>
      </c>
      <c r="U264" s="1">
        <f>MAX(0,MIN(R264,U260))-N264</f>
        <v>2.5373377578654459</v>
      </c>
      <c r="V264" s="1">
        <f t="shared" si="162"/>
        <v>2.5373377578654459</v>
      </c>
      <c r="W264" s="1">
        <f t="shared" si="163"/>
        <v>2.5373377578654459</v>
      </c>
    </row>
    <row r="265" spans="1:23" x14ac:dyDescent="0.3">
      <c r="A265" s="1">
        <f t="shared" si="149"/>
        <v>4</v>
      </c>
      <c r="B265" s="1">
        <f t="shared" si="164"/>
        <v>3.4814119572338234</v>
      </c>
      <c r="C265" s="1">
        <f t="shared" si="165"/>
        <v>2.4428336985578198</v>
      </c>
      <c r="D265" s="1">
        <f t="shared" si="166"/>
        <v>-1</v>
      </c>
      <c r="E265" s="1">
        <f t="shared" si="150"/>
        <v>3.3704505261530988</v>
      </c>
      <c r="F265" s="1">
        <f t="shared" si="151"/>
        <v>2.6740091090112208</v>
      </c>
      <c r="G265" s="1">
        <f t="shared" si="152"/>
        <v>-1</v>
      </c>
      <c r="H265" s="1">
        <f t="shared" si="153"/>
        <v>-0.11096143108072454</v>
      </c>
      <c r="I265" s="1">
        <f t="shared" si="154"/>
        <v>0.23117541045340095</v>
      </c>
      <c r="J265" s="1">
        <f t="shared" si="155"/>
        <v>0</v>
      </c>
      <c r="K265" s="1">
        <f>SUMPRODUCT(A244:B244,H265:I265)</f>
        <v>1.5313210696990487E-2</v>
      </c>
      <c r="L265" s="1">
        <f t="shared" si="156"/>
        <v>6.5754509585780788E-2</v>
      </c>
      <c r="M265" s="1">
        <f>IF(A265=B259,0,2*G265*(J265-K265)/L265)</f>
        <v>0.46576914019907534</v>
      </c>
      <c r="N265" s="1">
        <f t="shared" si="167"/>
        <v>0</v>
      </c>
      <c r="O265" s="1">
        <f>INDEX(B247:B256,A265)</f>
        <v>3.590583590799683</v>
      </c>
      <c r="P265" s="1">
        <f t="shared" si="157"/>
        <v>1</v>
      </c>
      <c r="Q265" s="1">
        <f t="shared" si="158"/>
        <v>3.590583590799683</v>
      </c>
      <c r="R265" s="1">
        <f t="shared" si="159"/>
        <v>-0.46576914019907534</v>
      </c>
      <c r="S265" s="1">
        <f t="shared" si="160"/>
        <v>4.0563527309987588</v>
      </c>
      <c r="T265" s="1">
        <f t="shared" si="161"/>
        <v>3.5905835907996835</v>
      </c>
      <c r="U265" s="1">
        <f>MAX(0,MIN(R265,U260))-N265</f>
        <v>0</v>
      </c>
      <c r="V265" s="1">
        <f t="shared" si="162"/>
        <v>0.46576914019907578</v>
      </c>
      <c r="W265" s="1">
        <f t="shared" si="163"/>
        <v>0</v>
      </c>
    </row>
    <row r="266" spans="1:23" x14ac:dyDescent="0.3">
      <c r="A266" s="1">
        <f t="shared" si="149"/>
        <v>5</v>
      </c>
      <c r="B266" s="1">
        <f t="shared" si="164"/>
        <v>3.4814119572338234</v>
      </c>
      <c r="C266" s="1">
        <f t="shared" si="165"/>
        <v>2.4428336985578198</v>
      </c>
      <c r="D266" s="1">
        <f t="shared" si="166"/>
        <v>-1</v>
      </c>
      <c r="E266" s="1">
        <f t="shared" si="150"/>
        <v>3.1276001669018085</v>
      </c>
      <c r="F266" s="1">
        <f t="shared" si="151"/>
        <v>3.3364797610564461</v>
      </c>
      <c r="G266" s="1">
        <f t="shared" si="152"/>
        <v>1</v>
      </c>
      <c r="H266" s="1">
        <f t="shared" si="153"/>
        <v>-0.35381179033201482</v>
      </c>
      <c r="I266" s="1">
        <f t="shared" si="154"/>
        <v>0.89364606249862621</v>
      </c>
      <c r="J266" s="1">
        <f t="shared" si="155"/>
        <v>2</v>
      </c>
      <c r="K266" s="1">
        <f>SUMPRODUCT(A244:B244,H266:I266)</f>
        <v>8.9957893348575874E-2</v>
      </c>
      <c r="L266" s="1">
        <f t="shared" si="156"/>
        <v>0.92378606799724416</v>
      </c>
      <c r="M266" s="1">
        <f>IF(A266=B259,0,2*G266*(J266-K266)/L266)</f>
        <v>4.1352477003520303</v>
      </c>
      <c r="N266" s="1">
        <f t="shared" si="167"/>
        <v>0</v>
      </c>
      <c r="O266" s="1">
        <f>INDEX(B247:B256,A266)</f>
        <v>1.4153306521721656</v>
      </c>
      <c r="P266" s="1">
        <f t="shared" si="157"/>
        <v>-1</v>
      </c>
      <c r="Q266" s="1">
        <f t="shared" si="158"/>
        <v>-1.4153306521721656</v>
      </c>
      <c r="R266" s="1">
        <f t="shared" si="159"/>
        <v>4.1352477003520303</v>
      </c>
      <c r="S266" s="1">
        <f t="shared" si="160"/>
        <v>5.5505783525241963</v>
      </c>
      <c r="T266" s="1">
        <f t="shared" si="161"/>
        <v>-1.415330652172166</v>
      </c>
      <c r="U266" s="1">
        <f>MAX(0,MIN(R266,U260))-N266</f>
        <v>4.1352477003520303</v>
      </c>
      <c r="V266" s="1">
        <f t="shared" si="162"/>
        <v>3.5846693478278344</v>
      </c>
      <c r="W266" s="1">
        <f t="shared" si="163"/>
        <v>3.5846693478278344</v>
      </c>
    </row>
    <row r="267" spans="1:23" x14ac:dyDescent="0.3">
      <c r="A267" s="1">
        <f t="shared" si="149"/>
        <v>6</v>
      </c>
      <c r="B267" s="1">
        <f t="shared" si="164"/>
        <v>3.4814119572338234</v>
      </c>
      <c r="C267" s="1">
        <f t="shared" si="165"/>
        <v>2.4428336985578198</v>
      </c>
      <c r="D267" s="1">
        <f t="shared" si="166"/>
        <v>-1</v>
      </c>
      <c r="E267" s="1">
        <f t="shared" si="150"/>
        <v>3.4814119572338234</v>
      </c>
      <c r="F267" s="1">
        <f t="shared" si="151"/>
        <v>2.4428336985578198</v>
      </c>
      <c r="G267" s="1">
        <f t="shared" si="152"/>
        <v>-1</v>
      </c>
      <c r="H267" s="1">
        <f t="shared" si="153"/>
        <v>0</v>
      </c>
      <c r="I267" s="1">
        <f t="shared" si="154"/>
        <v>0</v>
      </c>
      <c r="J267" s="1">
        <f t="shared" si="155"/>
        <v>0</v>
      </c>
      <c r="K267" s="1">
        <f>SUMPRODUCT(A244:B244,H267:I267)</f>
        <v>0</v>
      </c>
      <c r="L267" s="1">
        <f t="shared" si="156"/>
        <v>0</v>
      </c>
      <c r="M267" s="1">
        <f>IF(A267=B259,0,2*G267*(J267-K267)/L267)</f>
        <v>0</v>
      </c>
      <c r="N267" s="1">
        <f t="shared" si="167"/>
        <v>0</v>
      </c>
      <c r="O267" s="1">
        <f>INDEX(B247:B256,A267)</f>
        <v>0</v>
      </c>
      <c r="P267" s="1">
        <f t="shared" si="157"/>
        <v>1</v>
      </c>
      <c r="Q267" s="1">
        <f t="shared" si="158"/>
        <v>0</v>
      </c>
      <c r="R267" s="1">
        <f t="shared" si="159"/>
        <v>0</v>
      </c>
      <c r="S267" s="1">
        <f t="shared" si="160"/>
        <v>0</v>
      </c>
      <c r="T267" s="1">
        <f t="shared" si="161"/>
        <v>0</v>
      </c>
      <c r="U267" s="1">
        <f>MAX(0,MIN(R267,U260))-N267</f>
        <v>0</v>
      </c>
      <c r="V267" s="1">
        <f t="shared" si="162"/>
        <v>0</v>
      </c>
      <c r="W267" s="1">
        <f t="shared" si="163"/>
        <v>0</v>
      </c>
    </row>
    <row r="268" spans="1:23" x14ac:dyDescent="0.3">
      <c r="A268" s="1">
        <f t="shared" si="149"/>
        <v>7</v>
      </c>
      <c r="B268" s="1">
        <f t="shared" si="164"/>
        <v>3.4814119572338234</v>
      </c>
      <c r="C268" s="1">
        <f t="shared" si="165"/>
        <v>2.4428336985578198</v>
      </c>
      <c r="D268" s="1">
        <f t="shared" si="166"/>
        <v>-1</v>
      </c>
      <c r="E268" s="1">
        <f t="shared" si="150"/>
        <v>3.2241541053518081</v>
      </c>
      <c r="F268" s="1">
        <f t="shared" si="151"/>
        <v>2.5407450440248747</v>
      </c>
      <c r="G268" s="1">
        <f t="shared" si="152"/>
        <v>-1</v>
      </c>
      <c r="H268" s="1">
        <f t="shared" si="153"/>
        <v>-0.25725785188201522</v>
      </c>
      <c r="I268" s="1">
        <f t="shared" si="154"/>
        <v>9.7911345467054822E-2</v>
      </c>
      <c r="J268" s="1">
        <f t="shared" si="155"/>
        <v>0</v>
      </c>
      <c r="K268" s="1">
        <f>SUMPRODUCT(A244:B244,H268:I268)</f>
        <v>-7.9609208871259718E-2</v>
      </c>
      <c r="L268" s="1">
        <f t="shared" si="156"/>
        <v>7.5768233926117839E-2</v>
      </c>
      <c r="M268" s="1">
        <f>IF(A268=B259,0,2*G268*(J268-K268)/L268)</f>
        <v>-2.1013874745684911</v>
      </c>
      <c r="N268" s="1">
        <f t="shared" si="167"/>
        <v>0</v>
      </c>
      <c r="O268" s="1">
        <f>INDEX(B247:B256,A268)</f>
        <v>0</v>
      </c>
      <c r="P268" s="1">
        <f t="shared" si="157"/>
        <v>1</v>
      </c>
      <c r="Q268" s="1">
        <f t="shared" si="158"/>
        <v>0</v>
      </c>
      <c r="R268" s="1">
        <f t="shared" si="159"/>
        <v>2.1013874745684911</v>
      </c>
      <c r="S268" s="1">
        <f t="shared" si="160"/>
        <v>-2.1013874745684911</v>
      </c>
      <c r="T268" s="1">
        <f t="shared" si="161"/>
        <v>0</v>
      </c>
      <c r="U268" s="1">
        <f>MAX(0,MIN(R268,U260))-N268</f>
        <v>2.1013874745684911</v>
      </c>
      <c r="V268" s="1">
        <f t="shared" si="162"/>
        <v>0</v>
      </c>
      <c r="W268" s="1">
        <f t="shared" si="163"/>
        <v>0</v>
      </c>
    </row>
    <row r="269" spans="1:23" x14ac:dyDescent="0.3">
      <c r="A269" s="1">
        <f t="shared" si="149"/>
        <v>8</v>
      </c>
      <c r="B269" s="1">
        <f t="shared" si="164"/>
        <v>3.4814119572338234</v>
      </c>
      <c r="C269" s="1">
        <f t="shared" si="165"/>
        <v>2.4428336985578198</v>
      </c>
      <c r="D269" s="1">
        <f t="shared" si="166"/>
        <v>-1</v>
      </c>
      <c r="E269" s="1">
        <f t="shared" si="150"/>
        <v>2.9371931331038019</v>
      </c>
      <c r="F269" s="1">
        <f t="shared" si="151"/>
        <v>3.0105940804421603</v>
      </c>
      <c r="G269" s="1">
        <f t="shared" si="152"/>
        <v>-1</v>
      </c>
      <c r="H269" s="1">
        <f t="shared" si="153"/>
        <v>-0.54421882413002143</v>
      </c>
      <c r="I269" s="1">
        <f t="shared" si="154"/>
        <v>0.56776038188434041</v>
      </c>
      <c r="J269" s="1">
        <f t="shared" si="155"/>
        <v>0</v>
      </c>
      <c r="K269" s="1">
        <f>SUMPRODUCT(A244:B244,H269:I269)</f>
        <v>-7.3643291817398926E-2</v>
      </c>
      <c r="L269" s="1">
        <f t="shared" si="156"/>
        <v>0.61852597977491519</v>
      </c>
      <c r="M269" s="1">
        <f>IF(A269=B259,0,2*G269*(J269-K269)/L269)</f>
        <v>-0.23812513693991674</v>
      </c>
      <c r="N269" s="1">
        <f t="shared" si="167"/>
        <v>0</v>
      </c>
      <c r="O269" s="1">
        <f>INDEX(B247:B256,A269)</f>
        <v>0</v>
      </c>
      <c r="P269" s="1">
        <f t="shared" si="157"/>
        <v>1</v>
      </c>
      <c r="Q269" s="1">
        <f t="shared" si="158"/>
        <v>0</v>
      </c>
      <c r="R269" s="1">
        <f t="shared" si="159"/>
        <v>0.23812513693991674</v>
      </c>
      <c r="S269" s="1">
        <f t="shared" si="160"/>
        <v>-0.23812513693991674</v>
      </c>
      <c r="T269" s="1">
        <f t="shared" si="161"/>
        <v>0</v>
      </c>
      <c r="U269" s="1">
        <f>MAX(0,MIN(R269,U260))-N269</f>
        <v>0.23812513693991674</v>
      </c>
      <c r="V269" s="1">
        <f t="shared" si="162"/>
        <v>0</v>
      </c>
      <c r="W269" s="1">
        <f t="shared" si="163"/>
        <v>0</v>
      </c>
    </row>
    <row r="270" spans="1:23" x14ac:dyDescent="0.3">
      <c r="A270" s="1">
        <f t="shared" si="149"/>
        <v>9</v>
      </c>
      <c r="B270" s="1">
        <f t="shared" si="164"/>
        <v>3.4814119572338234</v>
      </c>
      <c r="C270" s="1">
        <f t="shared" si="165"/>
        <v>2.4428336985578198</v>
      </c>
      <c r="D270" s="1">
        <f t="shared" si="166"/>
        <v>-1</v>
      </c>
      <c r="E270" s="1">
        <f t="shared" si="150"/>
        <v>2.5392793503469195</v>
      </c>
      <c r="F270" s="1">
        <f t="shared" si="151"/>
        <v>2.7866742656136632</v>
      </c>
      <c r="G270" s="1">
        <f t="shared" si="152"/>
        <v>1</v>
      </c>
      <c r="H270" s="1">
        <f t="shared" si="153"/>
        <v>-0.94213260688690381</v>
      </c>
      <c r="I270" s="1">
        <f t="shared" si="154"/>
        <v>0.34384056705584332</v>
      </c>
      <c r="J270" s="1">
        <f t="shared" si="155"/>
        <v>2</v>
      </c>
      <c r="K270" s="1">
        <f>SUMPRODUCT(A244:B244,H270:I270)</f>
        <v>-0.29541686762484348</v>
      </c>
      <c r="L270" s="1">
        <f t="shared" si="156"/>
        <v>1.0058401845127971</v>
      </c>
      <c r="M270" s="1">
        <f>IF(A270=B259,0,2*G270*(J270-K270)/L270)</f>
        <v>4.5641780930370839</v>
      </c>
      <c r="N270" s="1">
        <f t="shared" si="167"/>
        <v>0</v>
      </c>
      <c r="O270" s="1">
        <f>INDEX(B247:B256,A270)</f>
        <v>0</v>
      </c>
      <c r="P270" s="1">
        <f t="shared" si="157"/>
        <v>-1</v>
      </c>
      <c r="Q270" s="1">
        <f t="shared" si="158"/>
        <v>0</v>
      </c>
      <c r="R270" s="1">
        <f t="shared" si="159"/>
        <v>4.5641780930370839</v>
      </c>
      <c r="S270" s="1">
        <f t="shared" si="160"/>
        <v>4.5641780930370839</v>
      </c>
      <c r="T270" s="1">
        <f t="shared" si="161"/>
        <v>0</v>
      </c>
      <c r="U270" s="1">
        <f>MAX(0,MIN(R270,U260))-N270</f>
        <v>4.5641780930370839</v>
      </c>
      <c r="V270" s="1">
        <f t="shared" si="162"/>
        <v>4.5641780930370839</v>
      </c>
      <c r="W270" s="1">
        <f t="shared" si="163"/>
        <v>4.5641780930370839</v>
      </c>
    </row>
    <row r="271" spans="1:23" x14ac:dyDescent="0.3">
      <c r="A271" s="1">
        <f t="shared" si="149"/>
        <v>10</v>
      </c>
      <c r="B271" s="1">
        <f t="shared" si="164"/>
        <v>3.4814119572338234</v>
      </c>
      <c r="C271" s="1">
        <f t="shared" si="165"/>
        <v>2.4428336985578198</v>
      </c>
      <c r="D271" s="1">
        <f t="shared" si="166"/>
        <v>-1</v>
      </c>
      <c r="E271" s="1">
        <f t="shared" si="150"/>
        <v>3.4211658483089531</v>
      </c>
      <c r="F271" s="1">
        <f t="shared" si="151"/>
        <v>2.7726544315495145</v>
      </c>
      <c r="G271" s="1">
        <f t="shared" si="152"/>
        <v>-1</v>
      </c>
      <c r="H271" s="1">
        <f t="shared" si="153"/>
        <v>-6.0246108924870256E-2</v>
      </c>
      <c r="I271" s="1">
        <f t="shared" si="154"/>
        <v>0.32982073299169468</v>
      </c>
      <c r="J271" s="1">
        <f t="shared" si="155"/>
        <v>0</v>
      </c>
      <c r="K271" s="1">
        <f>SUMPRODUCT(A244:B244,H271:I271)</f>
        <v>6.2001351338212725E-2</v>
      </c>
      <c r="L271" s="1">
        <f t="shared" si="156"/>
        <v>0.11241130955176609</v>
      </c>
      <c r="M271" s="1">
        <f>IF(A271=B259,0,2*G271*(J271-K271)/L271)</f>
        <v>1.1031158979543909</v>
      </c>
      <c r="N271" s="1">
        <f t="shared" si="167"/>
        <v>0</v>
      </c>
      <c r="O271" s="1">
        <f>INDEX(B247:B256,A271)</f>
        <v>0</v>
      </c>
      <c r="P271" s="1">
        <f t="shared" si="157"/>
        <v>1</v>
      </c>
      <c r="Q271" s="1">
        <f t="shared" si="158"/>
        <v>0</v>
      </c>
      <c r="R271" s="1">
        <f t="shared" si="159"/>
        <v>-1.1031158979543909</v>
      </c>
      <c r="S271" s="1">
        <f t="shared" si="160"/>
        <v>1.1031158979543909</v>
      </c>
      <c r="T271" s="1">
        <f t="shared" si="161"/>
        <v>0</v>
      </c>
      <c r="U271" s="1">
        <f>MAX(0,MIN(R271,U260))-N271</f>
        <v>0</v>
      </c>
      <c r="V271" s="1">
        <f t="shared" si="162"/>
        <v>1.1031158979543909</v>
      </c>
      <c r="W271" s="1">
        <f t="shared" si="163"/>
        <v>0</v>
      </c>
    </row>
    <row r="272" spans="1:23" x14ac:dyDescent="0.3">
      <c r="D272" s="1" t="s">
        <v>25</v>
      </c>
      <c r="F272" s="1" t="s">
        <v>26</v>
      </c>
    </row>
    <row r="273" spans="1:6" x14ac:dyDescent="0.3">
      <c r="A273" s="1" t="s">
        <v>52</v>
      </c>
      <c r="B273" s="1">
        <v>1</v>
      </c>
      <c r="D273" s="1">
        <f>INDEX(E262:E271,B273)</f>
        <v>2.5498358112944688</v>
      </c>
      <c r="E273" s="1">
        <f>INDEX(F262:F271,B273)</f>
        <v>3.3377986252420428</v>
      </c>
      <c r="F273" s="1">
        <f>INDEX(G262:G271,B273)</f>
        <v>1</v>
      </c>
    </row>
    <row r="274" spans="1:6" x14ac:dyDescent="0.3">
      <c r="A274" s="1" t="s">
        <v>19</v>
      </c>
      <c r="B274" s="1">
        <f>INDEX(P262:P271,B273)</f>
        <v>-1</v>
      </c>
    </row>
    <row r="275" spans="1:6" x14ac:dyDescent="0.3">
      <c r="A275" s="1" t="str">
        <f>W261</f>
        <v>Actual Δα</v>
      </c>
      <c r="B275" s="1">
        <f>INDEX(W262:W271,B273)</f>
        <v>2.5722375130633388</v>
      </c>
    </row>
    <row r="277" spans="1:6" x14ac:dyDescent="0.3">
      <c r="A277" s="1" t="s">
        <v>34</v>
      </c>
      <c r="B277" s="1">
        <f>B230+1</f>
        <v>5</v>
      </c>
    </row>
    <row r="278" spans="1:6" x14ac:dyDescent="0.3">
      <c r="A278" s="1" t="s">
        <v>17</v>
      </c>
      <c r="B278" s="1" t="s">
        <v>16</v>
      </c>
      <c r="C278" s="1" t="s">
        <v>6</v>
      </c>
      <c r="D278" s="1" t="s">
        <v>18</v>
      </c>
    </row>
    <row r="279" spans="1:6" x14ac:dyDescent="0.3">
      <c r="A279" s="1">
        <f>B247+D279</f>
        <v>2.7778226491886722</v>
      </c>
      <c r="B279" s="1">
        <v>5</v>
      </c>
      <c r="C279" s="1">
        <v>1</v>
      </c>
      <c r="D279" s="1">
        <f>IF(C279=B259,-B274*B275,IF(C279=B273,B275, 0))</f>
        <v>2.5722375130633388</v>
      </c>
    </row>
    <row r="280" spans="1:6" x14ac:dyDescent="0.3">
      <c r="A280" s="1">
        <f t="shared" ref="A280:A288" si="168">B248+D280</f>
        <v>1.9696678025021841</v>
      </c>
      <c r="B280" s="1">
        <v>5</v>
      </c>
      <c r="C280" s="1">
        <v>2</v>
      </c>
      <c r="D280" s="1">
        <f>IF(C280=B259,-B274*B275,IF(C280=B273,B275, 0))</f>
        <v>0</v>
      </c>
    </row>
    <row r="281" spans="1:6" x14ac:dyDescent="0.3">
      <c r="A281" s="1">
        <f t="shared" si="168"/>
        <v>0</v>
      </c>
      <c r="B281" s="1">
        <v>5</v>
      </c>
      <c r="C281" s="1">
        <v>3</v>
      </c>
      <c r="D281" s="1">
        <f>IF(C281=B259,-B274*B275,IF(C281=B273,B275, 0))</f>
        <v>0</v>
      </c>
    </row>
    <row r="282" spans="1:6" x14ac:dyDescent="0.3">
      <c r="A282" s="1">
        <f t="shared" si="168"/>
        <v>3.590583590799683</v>
      </c>
      <c r="B282" s="1">
        <v>5</v>
      </c>
      <c r="C282" s="1">
        <v>4</v>
      </c>
      <c r="D282" s="1">
        <f>IF(C282=B259,-B274*B275,IF(C282=B273,B275, 0))</f>
        <v>0</v>
      </c>
    </row>
    <row r="283" spans="1:6" x14ac:dyDescent="0.3">
      <c r="A283" s="1">
        <f t="shared" si="168"/>
        <v>1.4153306521721656</v>
      </c>
      <c r="B283" s="1">
        <v>5</v>
      </c>
      <c r="C283" s="1">
        <v>5</v>
      </c>
      <c r="D283" s="1">
        <f>IF(C283=B259,-B274*B275,IF(C283=B273,B275, 0))</f>
        <v>0</v>
      </c>
    </row>
    <row r="284" spans="1:6" x14ac:dyDescent="0.3">
      <c r="A284" s="1">
        <f t="shared" si="168"/>
        <v>2.5722375130633388</v>
      </c>
      <c r="B284" s="1">
        <v>5</v>
      </c>
      <c r="C284" s="1">
        <v>6</v>
      </c>
      <c r="D284" s="1">
        <f>IF(C284=B259,-B274*B275,IF(C284=B273,B275, 0))</f>
        <v>2.5722375130633388</v>
      </c>
    </row>
    <row r="285" spans="1:6" x14ac:dyDescent="0.3">
      <c r="A285" s="1">
        <f t="shared" si="168"/>
        <v>0</v>
      </c>
      <c r="B285" s="1">
        <v>5</v>
      </c>
      <c r="C285" s="1">
        <v>7</v>
      </c>
      <c r="D285" s="1">
        <f>IF(C285=B259,-B274*B275,IF(C285=B273,B275, 0))</f>
        <v>0</v>
      </c>
    </row>
    <row r="286" spans="1:6" x14ac:dyDescent="0.3">
      <c r="A286" s="1">
        <f t="shared" si="168"/>
        <v>0</v>
      </c>
      <c r="B286" s="1">
        <v>5</v>
      </c>
      <c r="C286" s="1">
        <v>8</v>
      </c>
      <c r="D286" s="1">
        <f>IF(C286=B259,-B274*B275,IF(C286=B273,B275, 0))</f>
        <v>0</v>
      </c>
    </row>
    <row r="287" spans="1:6" x14ac:dyDescent="0.3">
      <c r="A287" s="1">
        <f t="shared" si="168"/>
        <v>0</v>
      </c>
      <c r="B287" s="1">
        <v>5</v>
      </c>
      <c r="C287" s="1">
        <v>9</v>
      </c>
      <c r="D287" s="1">
        <f>IF(C287=B259,-B274*B275,IF(C287=B273,B275, 0))</f>
        <v>0</v>
      </c>
    </row>
    <row r="288" spans="1:6" x14ac:dyDescent="0.3">
      <c r="A288" s="1">
        <f t="shared" si="168"/>
        <v>0</v>
      </c>
      <c r="B288" s="1">
        <v>5</v>
      </c>
      <c r="C288" s="1">
        <v>10</v>
      </c>
      <c r="D288" s="1">
        <f>IF(C288=B259,-B274*B275,IF(C288=B273,B275, 0))</f>
        <v>0</v>
      </c>
    </row>
    <row r="290" spans="1:9" x14ac:dyDescent="0.3">
      <c r="A290" s="1" t="s">
        <v>3</v>
      </c>
      <c r="C290" s="1" t="s">
        <v>7</v>
      </c>
      <c r="E290" s="1" t="s">
        <v>32</v>
      </c>
      <c r="F290" s="1" t="s">
        <v>33</v>
      </c>
    </row>
    <row r="291" spans="1:9" x14ac:dyDescent="0.3">
      <c r="A291" s="1">
        <f>SUMPRODUCT(A279:A288,A$31:A$40,A$5:A$14)</f>
        <v>-0.89791334612719376</v>
      </c>
      <c r="B291" s="1">
        <f>SUMPRODUCT(A279:A288,A$31:A$40,B$5:B$14)</f>
        <v>1.4759857032177144</v>
      </c>
      <c r="C291" s="1">
        <f>(E291+F291)/2</f>
        <v>1.5582964001626907</v>
      </c>
      <c r="E291" s="1">
        <f>SUMPRODUCT(A291:B291,B262:C262)-D262</f>
        <v>1.479581354642749</v>
      </c>
      <c r="F291" s="1">
        <f>SUMPRODUCT(A291:B291,D273:E273)-F273</f>
        <v>1.6370114456826323</v>
      </c>
    </row>
    <row r="293" spans="1:9" x14ac:dyDescent="0.3">
      <c r="A293" s="1" t="s">
        <v>6</v>
      </c>
      <c r="B293" s="1" t="s">
        <v>17</v>
      </c>
      <c r="C293" s="1" t="s">
        <v>16</v>
      </c>
      <c r="D293" s="1" t="s">
        <v>15</v>
      </c>
      <c r="E293" s="1" t="s">
        <v>14</v>
      </c>
      <c r="F293" s="1" t="s">
        <v>9</v>
      </c>
      <c r="G293" s="1" t="s">
        <v>10</v>
      </c>
      <c r="H293" s="1" t="s">
        <v>8</v>
      </c>
      <c r="I293" s="1" t="s">
        <v>46</v>
      </c>
    </row>
    <row r="294" spans="1:9" x14ac:dyDescent="0.3">
      <c r="A294" s="1">
        <v>1</v>
      </c>
      <c r="B294" s="1">
        <f>A279</f>
        <v>2.7778226491886722</v>
      </c>
      <c r="C294" s="1">
        <f>B279</f>
        <v>5</v>
      </c>
      <c r="D294" s="1">
        <f>SUMPRODUCT(A291:B291,A$18:B$18)-C291</f>
        <v>1.0787150455199417</v>
      </c>
      <c r="E294" s="1">
        <f>INDEX(A$31:A$40,A294)</f>
        <v>1</v>
      </c>
      <c r="F294" s="1" t="b">
        <f>IF(B294&lt;0.0001, E294*D294&gt;=1,TRUE)</f>
        <v>1</v>
      </c>
      <c r="G294" s="1" t="b">
        <f>IF(ABS(C294-B294)&lt;0.0001, D294*E294&lt;=1,TRUE)</f>
        <v>1</v>
      </c>
      <c r="H294" s="1" t="b">
        <f>AND(F294:G294)</f>
        <v>1</v>
      </c>
      <c r="I294" s="1">
        <f>MAX(0, 1-E294*D294)</f>
        <v>0</v>
      </c>
    </row>
    <row r="295" spans="1:9" x14ac:dyDescent="0.3">
      <c r="A295" s="1">
        <v>2</v>
      </c>
      <c r="B295" s="1">
        <f t="shared" ref="B295:C295" si="169">A280</f>
        <v>1.9696678025021841</v>
      </c>
      <c r="C295" s="1">
        <f t="shared" si="169"/>
        <v>5</v>
      </c>
      <c r="D295" s="1">
        <f>SUMPRODUCT(A291:B291,A$19:B$19)-C291</f>
        <v>0.16578123273608214</v>
      </c>
      <c r="E295" s="1">
        <f t="shared" ref="E295:E303" si="170">INDEX(A$31:A$40,A295)</f>
        <v>1</v>
      </c>
      <c r="F295" s="1" t="b">
        <f>IF(B295&lt;0.0001, E295*D295&gt;=1,TRUE)</f>
        <v>1</v>
      </c>
      <c r="G295" s="1" t="b">
        <f t="shared" ref="G295:G303" si="171">IF(ABS(C295-B295)&lt;0.0001, D295*E295&lt;=1,TRUE)</f>
        <v>1</v>
      </c>
      <c r="H295" s="1" t="b">
        <f>AND(F295:G295)</f>
        <v>1</v>
      </c>
      <c r="I295" s="1">
        <f t="shared" ref="I295:I303" si="172">MAX(0, 1-E295*D295)</f>
        <v>0.83421876726391786</v>
      </c>
    </row>
    <row r="296" spans="1:9" x14ac:dyDescent="0.3">
      <c r="A296" s="1">
        <v>3</v>
      </c>
      <c r="B296" s="1">
        <f t="shared" ref="B296:C296" si="173">A281</f>
        <v>0</v>
      </c>
      <c r="C296" s="1">
        <f t="shared" si="173"/>
        <v>5</v>
      </c>
      <c r="D296" s="1">
        <f>SUMPRODUCT(A291:B291,A$20:B$20)-C291</f>
        <v>1.0991030866041414</v>
      </c>
      <c r="E296" s="1">
        <f t="shared" si="170"/>
        <v>1</v>
      </c>
      <c r="F296" s="1" t="b">
        <f>IF(B296&lt;0.0001, E296*D296&gt;=1,TRUE)</f>
        <v>1</v>
      </c>
      <c r="G296" s="1" t="b">
        <f t="shared" si="171"/>
        <v>1</v>
      </c>
      <c r="H296" s="1" t="b">
        <f>AND(F296:G296)</f>
        <v>1</v>
      </c>
      <c r="I296" s="1">
        <f t="shared" si="172"/>
        <v>0</v>
      </c>
    </row>
    <row r="297" spans="1:9" x14ac:dyDescent="0.3">
      <c r="A297" s="1">
        <v>4</v>
      </c>
      <c r="B297" s="1">
        <f t="shared" ref="B297:C297" si="174">A282</f>
        <v>3.590583590799683</v>
      </c>
      <c r="C297" s="1">
        <f t="shared" si="174"/>
        <v>5</v>
      </c>
      <c r="D297" s="1">
        <f>SUMPRODUCT(A291:B291,A$21:B$21)-C291</f>
        <v>-0.63786969488247958</v>
      </c>
      <c r="E297" s="1">
        <f t="shared" si="170"/>
        <v>-1</v>
      </c>
      <c r="F297" s="1" t="b">
        <f>IF(B297&lt;0.0001, E297*D297&gt;=1,TRUE)</f>
        <v>1</v>
      </c>
      <c r="G297" s="1" t="b">
        <f t="shared" si="171"/>
        <v>1</v>
      </c>
      <c r="H297" s="1" t="b">
        <f>AND(F297:G297)</f>
        <v>1</v>
      </c>
      <c r="I297" s="1">
        <f t="shared" si="172"/>
        <v>0.36213030511752042</v>
      </c>
    </row>
    <row r="298" spans="1:9" x14ac:dyDescent="0.3">
      <c r="A298" s="1">
        <v>5</v>
      </c>
      <c r="B298" s="1">
        <f t="shared" ref="B298:C298" si="175">A283</f>
        <v>1.4153306521721656</v>
      </c>
      <c r="C298" s="1">
        <f t="shared" si="175"/>
        <v>5</v>
      </c>
      <c r="D298" s="1">
        <f>SUMPRODUCT(A291:B291,A$22:B$22)-C291</f>
        <v>0.5579860950211073</v>
      </c>
      <c r="E298" s="1">
        <f t="shared" si="170"/>
        <v>1</v>
      </c>
      <c r="F298" s="1" t="b">
        <f t="shared" ref="F298:F303" si="176">IF(B298&lt;0.0001, E298*D298&gt;=1,TRUE)</f>
        <v>1</v>
      </c>
      <c r="G298" s="1" t="b">
        <f t="shared" si="171"/>
        <v>1</v>
      </c>
      <c r="H298" s="1" t="b">
        <f t="shared" ref="H298:H303" si="177">AND(F298:G298)</f>
        <v>1</v>
      </c>
      <c r="I298" s="1">
        <f t="shared" si="172"/>
        <v>0.4420139049788927</v>
      </c>
    </row>
    <row r="299" spans="1:9" x14ac:dyDescent="0.3">
      <c r="A299" s="1">
        <v>6</v>
      </c>
      <c r="B299" s="1">
        <f t="shared" ref="B299:C299" si="178">A284</f>
        <v>2.5722375130633388</v>
      </c>
      <c r="C299" s="1">
        <f t="shared" si="178"/>
        <v>5</v>
      </c>
      <c r="D299" s="1">
        <f>SUMPRODUCT(A291:B291,A$23:B$23)-C291</f>
        <v>-1.0787150455199417</v>
      </c>
      <c r="E299" s="1">
        <f t="shared" si="170"/>
        <v>-1</v>
      </c>
      <c r="F299" s="1" t="b">
        <f t="shared" si="176"/>
        <v>1</v>
      </c>
      <c r="G299" s="1" t="b">
        <f t="shared" si="171"/>
        <v>1</v>
      </c>
      <c r="H299" s="1" t="b">
        <f t="shared" si="177"/>
        <v>1</v>
      </c>
      <c r="I299" s="1">
        <f t="shared" si="172"/>
        <v>0</v>
      </c>
    </row>
    <row r="300" spans="1:9" x14ac:dyDescent="0.3">
      <c r="A300" s="1">
        <v>7</v>
      </c>
      <c r="B300" s="1">
        <f t="shared" ref="B300:C300" si="179">A285</f>
        <v>0</v>
      </c>
      <c r="C300" s="1">
        <f t="shared" si="179"/>
        <v>5</v>
      </c>
      <c r="D300" s="1">
        <f>SUMPRODUCT(A291:B291,A$24:B$24)-C291</f>
        <v>-0.70320404082688426</v>
      </c>
      <c r="E300" s="1">
        <f t="shared" si="170"/>
        <v>-1</v>
      </c>
      <c r="F300" s="1" t="b">
        <f t="shared" si="176"/>
        <v>0</v>
      </c>
      <c r="G300" s="1" t="b">
        <f t="shared" si="171"/>
        <v>1</v>
      </c>
      <c r="H300" s="1" t="b">
        <f t="shared" si="177"/>
        <v>0</v>
      </c>
      <c r="I300" s="1">
        <f t="shared" si="172"/>
        <v>0.29679595917311574</v>
      </c>
    </row>
    <row r="301" spans="1:9" x14ac:dyDescent="0.3">
      <c r="A301" s="1">
        <v>8</v>
      </c>
      <c r="B301" s="1">
        <f t="shared" ref="B301:C301" si="180">A286</f>
        <v>0</v>
      </c>
      <c r="C301" s="1">
        <f t="shared" si="180"/>
        <v>5</v>
      </c>
      <c r="D301" s="1">
        <f>SUMPRODUCT(A291:B291,A$25:B$25)-C291</f>
        <v>0.24795250639476918</v>
      </c>
      <c r="E301" s="1">
        <f t="shared" si="170"/>
        <v>-1</v>
      </c>
      <c r="F301" s="1" t="b">
        <f t="shared" si="176"/>
        <v>0</v>
      </c>
      <c r="G301" s="1" t="b">
        <f t="shared" si="171"/>
        <v>1</v>
      </c>
      <c r="H301" s="1" t="b">
        <f t="shared" si="177"/>
        <v>0</v>
      </c>
      <c r="I301" s="1">
        <f t="shared" si="172"/>
        <v>1.2479525063947692</v>
      </c>
    </row>
    <row r="302" spans="1:9" x14ac:dyDescent="0.3">
      <c r="A302" s="1">
        <v>9</v>
      </c>
      <c r="B302" s="1">
        <f t="shared" ref="B302:C302" si="181">A287</f>
        <v>0</v>
      </c>
      <c r="C302" s="1">
        <f t="shared" si="181"/>
        <v>5</v>
      </c>
      <c r="D302" s="1">
        <f>SUMPRODUCT(A291:B291,A$26:B$26)-C291</f>
        <v>0.27474215718610995</v>
      </c>
      <c r="E302" s="1">
        <f t="shared" si="170"/>
        <v>1</v>
      </c>
      <c r="F302" s="1" t="b">
        <f t="shared" si="176"/>
        <v>0</v>
      </c>
      <c r="G302" s="1" t="b">
        <f t="shared" si="171"/>
        <v>1</v>
      </c>
      <c r="H302" s="1" t="b">
        <f t="shared" si="177"/>
        <v>0</v>
      </c>
      <c r="I302" s="1">
        <f t="shared" si="172"/>
        <v>0.72525784281389005</v>
      </c>
    </row>
    <row r="303" spans="1:9" x14ac:dyDescent="0.3">
      <c r="A303" s="1">
        <v>10</v>
      </c>
      <c r="B303" s="1">
        <f t="shared" ref="B303:C303" si="182">A288</f>
        <v>0</v>
      </c>
      <c r="C303" s="1">
        <f t="shared" si="182"/>
        <v>5</v>
      </c>
      <c r="D303" s="1">
        <f>SUMPRODUCT(A291:B291,A$27:B$27)-C291</f>
        <v>-0.53780857374353963</v>
      </c>
      <c r="E303" s="1">
        <f t="shared" si="170"/>
        <v>-1</v>
      </c>
      <c r="F303" s="1" t="b">
        <f t="shared" si="176"/>
        <v>0</v>
      </c>
      <c r="G303" s="1" t="b">
        <f t="shared" si="171"/>
        <v>1</v>
      </c>
      <c r="H303" s="1" t="b">
        <f t="shared" si="177"/>
        <v>0</v>
      </c>
      <c r="I303" s="1">
        <f t="shared" si="172"/>
        <v>0.46219142625646037</v>
      </c>
    </row>
    <row r="304" spans="1:9" x14ac:dyDescent="0.3">
      <c r="A304" s="1" t="s">
        <v>48</v>
      </c>
      <c r="B304" s="1">
        <f>SUMPRODUCT(B294:B303,E294:E303)</f>
        <v>0</v>
      </c>
      <c r="H304" s="1" t="s">
        <v>44</v>
      </c>
      <c r="I304" s="1">
        <f>SUM(I294:I303)</f>
        <v>4.3705607119985661</v>
      </c>
    </row>
    <row r="305" spans="1:23" x14ac:dyDescent="0.3">
      <c r="C305" s="1" t="s">
        <v>8</v>
      </c>
    </row>
    <row r="306" spans="1:23" x14ac:dyDescent="0.3">
      <c r="A306" s="1" t="s">
        <v>47</v>
      </c>
      <c r="B306" s="1">
        <v>7</v>
      </c>
      <c r="C306" s="1" t="b">
        <f>INDEX(H294:H303,B306)</f>
        <v>0</v>
      </c>
    </row>
    <row r="307" spans="1:23" x14ac:dyDescent="0.3">
      <c r="T307" s="1" t="s">
        <v>51</v>
      </c>
      <c r="U307" s="1">
        <f>INDEX(C294:C303,B306)</f>
        <v>5</v>
      </c>
    </row>
    <row r="308" spans="1:23" x14ac:dyDescent="0.3">
      <c r="A308" s="1" t="s">
        <v>6</v>
      </c>
      <c r="B308" s="1" t="s">
        <v>22</v>
      </c>
      <c r="D308" s="1" t="s">
        <v>23</v>
      </c>
      <c r="E308" s="1" t="s">
        <v>25</v>
      </c>
      <c r="G308" s="1" t="s">
        <v>26</v>
      </c>
      <c r="H308" s="1" t="s">
        <v>11</v>
      </c>
      <c r="J308" s="1" t="s">
        <v>12</v>
      </c>
      <c r="K308" s="1" t="s">
        <v>13</v>
      </c>
      <c r="L308" s="1" t="s">
        <v>27</v>
      </c>
      <c r="M308" s="1" t="s">
        <v>18</v>
      </c>
      <c r="N308" s="1" t="s">
        <v>28</v>
      </c>
      <c r="O308" s="1" t="s">
        <v>29</v>
      </c>
      <c r="P308" s="1" t="s">
        <v>19</v>
      </c>
      <c r="Q308" s="1" t="s">
        <v>37</v>
      </c>
      <c r="R308" s="1" t="s">
        <v>30</v>
      </c>
      <c r="S308" s="1" t="s">
        <v>31</v>
      </c>
      <c r="T308" s="1" t="s">
        <v>37</v>
      </c>
      <c r="U308" s="1" t="s">
        <v>49</v>
      </c>
      <c r="V308" s="1" t="s">
        <v>50</v>
      </c>
      <c r="W308" s="1" t="s">
        <v>45</v>
      </c>
    </row>
    <row r="309" spans="1:23" x14ac:dyDescent="0.3">
      <c r="A309" s="1">
        <f>A294</f>
        <v>1</v>
      </c>
      <c r="B309" s="1">
        <f>INDEX(A$18:A$27,B306)</f>
        <v>3.2241541053518081</v>
      </c>
      <c r="C309" s="1">
        <f>INDEX(B$18:B$27,B306)</f>
        <v>2.5407450440248747</v>
      </c>
      <c r="D309" s="1">
        <f>INDEX(A$31:A$40,B306)</f>
        <v>-1</v>
      </c>
      <c r="E309" s="1">
        <f>INDEX(A$18:A$27,A309)</f>
        <v>2.5498358112944688</v>
      </c>
      <c r="F309" s="1">
        <f>INDEX(B$18:B$27,A309)</f>
        <v>3.3377986252420428</v>
      </c>
      <c r="G309" s="1">
        <f>INDEX(A$31:A$40,A309)</f>
        <v>1</v>
      </c>
      <c r="H309" s="1">
        <f>E309-B309</f>
        <v>-0.67431829405733934</v>
      </c>
      <c r="I309" s="1">
        <f>F309-C309</f>
        <v>0.79705358121716818</v>
      </c>
      <c r="J309" s="1">
        <f>G309-D309</f>
        <v>2</v>
      </c>
      <c r="K309" s="1">
        <f>SUMPRODUCT(A291:B291,H309:I309)</f>
        <v>1.7819190863468262</v>
      </c>
      <c r="L309" s="1">
        <f>SUMPRODUCT(H309:I309,H309:I309)</f>
        <v>1.0899995730315133</v>
      </c>
      <c r="M309" s="1">
        <f>IF(A309=B306,0,2*G309*(J309-K309)/L309)</f>
        <v>0.40014862216256819</v>
      </c>
      <c r="N309" s="1">
        <f>INDEX(B294:B303,B306)</f>
        <v>0</v>
      </c>
      <c r="O309" s="1">
        <f>INDEX(B294:B303,A309)</f>
        <v>2.7778226491886722</v>
      </c>
      <c r="P309" s="1">
        <f>G309*D309</f>
        <v>-1</v>
      </c>
      <c r="Q309" s="1">
        <f>N309+P309*O309</f>
        <v>-2.7778226491886722</v>
      </c>
      <c r="R309" s="1">
        <f>N309-P309*M309</f>
        <v>0.40014862216256819</v>
      </c>
      <c r="S309" s="1">
        <f>O309+M309</f>
        <v>3.1779712713512405</v>
      </c>
      <c r="T309" s="1">
        <f>R309+P309*S309</f>
        <v>-2.7778226491886722</v>
      </c>
      <c r="U309" s="1">
        <f>MAX(0,MIN(R309,U307))-N309</f>
        <v>0.40014862216256819</v>
      </c>
      <c r="V309" s="1">
        <f>MAX(0,MIN(S309,C294))-O309</f>
        <v>0.4001486221625683</v>
      </c>
      <c r="W309" s="1">
        <f>SIGN(M309)*MIN(ABS(U309), ABS(V309))</f>
        <v>0.40014862216256819</v>
      </c>
    </row>
    <row r="310" spans="1:23" x14ac:dyDescent="0.3">
      <c r="A310" s="1">
        <f t="shared" ref="A310:A318" si="183">A295</f>
        <v>2</v>
      </c>
      <c r="B310" s="1">
        <f>B309</f>
        <v>3.2241541053518081</v>
      </c>
      <c r="C310" s="1">
        <f>C309</f>
        <v>2.5407450440248747</v>
      </c>
      <c r="D310" s="1">
        <f>D309</f>
        <v>-1</v>
      </c>
      <c r="E310" s="1">
        <f t="shared" ref="E310:E318" si="184">INDEX(A$18:A$27,A310)</f>
        <v>3.0668219762439763</v>
      </c>
      <c r="F310" s="1">
        <f t="shared" ref="F310:F318" si="185">INDEX(B$18:B$27,A310)</f>
        <v>3.0337814287784579</v>
      </c>
      <c r="G310" s="1">
        <f t="shared" ref="G310:G318" si="186">INDEX(A$31:A$40,A310)</f>
        <v>1</v>
      </c>
      <c r="H310" s="1">
        <f t="shared" ref="H310:H318" si="187">E310-B310</f>
        <v>-0.15733212910783179</v>
      </c>
      <c r="I310" s="1">
        <f t="shared" ref="I310:I318" si="188">F310-C310</f>
        <v>0.49303638475358325</v>
      </c>
      <c r="J310" s="1">
        <f t="shared" ref="J310:J318" si="189">G310-D310</f>
        <v>2</v>
      </c>
      <c r="K310" s="1">
        <f>SUMPRODUCT(A291:B291,H310:I310)</f>
        <v>0.86898527356296607</v>
      </c>
      <c r="L310" s="1">
        <f t="shared" ref="L310:L318" si="190">SUMPRODUCT(H310:I310,H310:I310)</f>
        <v>0.26783827554048684</v>
      </c>
      <c r="M310" s="1">
        <f>IF(A310=B306,0,2*G310*(J310-K310)/L310)</f>
        <v>8.4455048417160832</v>
      </c>
      <c r="N310" s="1">
        <f>N309</f>
        <v>0</v>
      </c>
      <c r="O310" s="1">
        <f>INDEX(B294:B303,A310)</f>
        <v>1.9696678025021841</v>
      </c>
      <c r="P310" s="1">
        <f t="shared" ref="P310:P318" si="191">G310*D310</f>
        <v>-1</v>
      </c>
      <c r="Q310" s="1">
        <f t="shared" ref="Q310:Q318" si="192">N310+P310*O310</f>
        <v>-1.9696678025021841</v>
      </c>
      <c r="R310" s="1">
        <f t="shared" ref="R310:R318" si="193">N310-P310*M310</f>
        <v>8.4455048417160832</v>
      </c>
      <c r="S310" s="1">
        <f t="shared" ref="S310:S318" si="194">O310+M310</f>
        <v>10.415172644218266</v>
      </c>
      <c r="T310" s="1">
        <f t="shared" ref="T310:T318" si="195">R310+P310*S310</f>
        <v>-1.9696678025021832</v>
      </c>
      <c r="U310" s="1">
        <f>MAX(0,MIN(R310,U307))-N310</f>
        <v>5</v>
      </c>
      <c r="V310" s="1">
        <f t="shared" ref="V310:V318" si="196">MAX(0,MIN(S310,C295))-O310</f>
        <v>3.0303321974978159</v>
      </c>
      <c r="W310" s="1">
        <f t="shared" ref="W310:W318" si="197">SIGN(M310)*MIN(ABS(U310), ABS(V310))</f>
        <v>3.0303321974978159</v>
      </c>
    </row>
    <row r="311" spans="1:23" x14ac:dyDescent="0.3">
      <c r="A311" s="1">
        <f t="shared" si="183"/>
        <v>3</v>
      </c>
      <c r="B311" s="1">
        <f t="shared" ref="B311:B318" si="198">B310</f>
        <v>3.2241541053518081</v>
      </c>
      <c r="C311" s="1">
        <f t="shared" ref="C311:C318" si="199">C310</f>
        <v>2.5407450440248747</v>
      </c>
      <c r="D311" s="1">
        <f t="shared" ref="D311:D318" si="200">D310</f>
        <v>-1</v>
      </c>
      <c r="E311" s="1">
        <f t="shared" si="184"/>
        <v>2.7582484583772682</v>
      </c>
      <c r="F311" s="1">
        <f t="shared" si="185"/>
        <v>3.4783992678831801</v>
      </c>
      <c r="G311" s="1">
        <f t="shared" si="186"/>
        <v>1</v>
      </c>
      <c r="H311" s="1">
        <f t="shared" si="187"/>
        <v>-0.46590564697453996</v>
      </c>
      <c r="I311" s="1">
        <f t="shared" si="188"/>
        <v>0.93765422385830544</v>
      </c>
      <c r="J311" s="1">
        <f t="shared" si="189"/>
        <v>2</v>
      </c>
      <c r="K311" s="1">
        <f>SUMPRODUCT(A291:B291,H311:I311)</f>
        <v>1.8023071274310256</v>
      </c>
      <c r="L311" s="1">
        <f t="shared" si="190"/>
        <v>1.0962635154020857</v>
      </c>
      <c r="M311" s="1">
        <f>IF(A311=B306,0,2*G311*(J311-K311)/L311)</f>
        <v>0.36066670064535522</v>
      </c>
      <c r="N311" s="1">
        <f t="shared" ref="N311:N318" si="201">N310</f>
        <v>0</v>
      </c>
      <c r="O311" s="1">
        <f>INDEX(B294:B303,A311)</f>
        <v>0</v>
      </c>
      <c r="P311" s="1">
        <f t="shared" si="191"/>
        <v>-1</v>
      </c>
      <c r="Q311" s="1">
        <f t="shared" si="192"/>
        <v>0</v>
      </c>
      <c r="R311" s="1">
        <f t="shared" si="193"/>
        <v>0.36066670064535522</v>
      </c>
      <c r="S311" s="1">
        <f t="shared" si="194"/>
        <v>0.36066670064535522</v>
      </c>
      <c r="T311" s="1">
        <f t="shared" si="195"/>
        <v>0</v>
      </c>
      <c r="U311" s="1">
        <f>MAX(0,MIN(R311,U307))-N311</f>
        <v>0.36066670064535522</v>
      </c>
      <c r="V311" s="1">
        <f t="shared" si="196"/>
        <v>0.36066670064535522</v>
      </c>
      <c r="W311" s="1">
        <f t="shared" si="197"/>
        <v>0.36066670064535522</v>
      </c>
    </row>
    <row r="312" spans="1:23" x14ac:dyDescent="0.3">
      <c r="A312" s="1">
        <f t="shared" si="183"/>
        <v>4</v>
      </c>
      <c r="B312" s="1">
        <f t="shared" si="198"/>
        <v>3.2241541053518081</v>
      </c>
      <c r="C312" s="1">
        <f t="shared" si="199"/>
        <v>2.5407450440248747</v>
      </c>
      <c r="D312" s="1">
        <f t="shared" si="200"/>
        <v>-1</v>
      </c>
      <c r="E312" s="1">
        <f t="shared" si="184"/>
        <v>3.3704505261530988</v>
      </c>
      <c r="F312" s="1">
        <f t="shared" si="185"/>
        <v>2.6740091090112208</v>
      </c>
      <c r="G312" s="1">
        <f t="shared" si="186"/>
        <v>-1</v>
      </c>
      <c r="H312" s="1">
        <f t="shared" si="187"/>
        <v>0.14629642080129068</v>
      </c>
      <c r="I312" s="1">
        <f t="shared" si="188"/>
        <v>0.13326406498634613</v>
      </c>
      <c r="J312" s="1">
        <f t="shared" si="189"/>
        <v>0</v>
      </c>
      <c r="K312" s="1">
        <f>SUMPRODUCT(A291:B291,H312:I312)</f>
        <v>6.5334345944404376E-2</v>
      </c>
      <c r="L312" s="1">
        <f t="shared" si="190"/>
        <v>3.9161953755953396E-2</v>
      </c>
      <c r="M312" s="1">
        <f>IF(A312=B306,0,2*G312*(J312-K312)/L312)</f>
        <v>3.3366234152437939</v>
      </c>
      <c r="N312" s="1">
        <f t="shared" si="201"/>
        <v>0</v>
      </c>
      <c r="O312" s="1">
        <f>INDEX(B294:B303,A312)</f>
        <v>3.590583590799683</v>
      </c>
      <c r="P312" s="1">
        <f t="shared" si="191"/>
        <v>1</v>
      </c>
      <c r="Q312" s="1">
        <f t="shared" si="192"/>
        <v>3.590583590799683</v>
      </c>
      <c r="R312" s="1">
        <f t="shared" si="193"/>
        <v>-3.3366234152437939</v>
      </c>
      <c r="S312" s="1">
        <f t="shared" si="194"/>
        <v>6.9272070060434769</v>
      </c>
      <c r="T312" s="1">
        <f t="shared" si="195"/>
        <v>3.590583590799683</v>
      </c>
      <c r="U312" s="1">
        <f>MAX(0,MIN(R312,U307))-N312</f>
        <v>0</v>
      </c>
      <c r="V312" s="1">
        <f t="shared" si="196"/>
        <v>1.409416409200317</v>
      </c>
      <c r="W312" s="1">
        <f t="shared" si="197"/>
        <v>0</v>
      </c>
    </row>
    <row r="313" spans="1:23" x14ac:dyDescent="0.3">
      <c r="A313" s="1">
        <f t="shared" si="183"/>
        <v>5</v>
      </c>
      <c r="B313" s="1">
        <f t="shared" si="198"/>
        <v>3.2241541053518081</v>
      </c>
      <c r="C313" s="1">
        <f t="shared" si="199"/>
        <v>2.5407450440248747</v>
      </c>
      <c r="D313" s="1">
        <f t="shared" si="200"/>
        <v>-1</v>
      </c>
      <c r="E313" s="1">
        <f t="shared" si="184"/>
        <v>3.1276001669018085</v>
      </c>
      <c r="F313" s="1">
        <f t="shared" si="185"/>
        <v>3.3364797610564461</v>
      </c>
      <c r="G313" s="1">
        <f t="shared" si="186"/>
        <v>1</v>
      </c>
      <c r="H313" s="1">
        <f t="shared" si="187"/>
        <v>-9.6553938449999599E-2</v>
      </c>
      <c r="I313" s="1">
        <f t="shared" si="188"/>
        <v>0.79573471703157139</v>
      </c>
      <c r="J313" s="1">
        <f t="shared" si="189"/>
        <v>2</v>
      </c>
      <c r="K313" s="1">
        <f>SUMPRODUCT(A291:B291,H313:I313)</f>
        <v>1.2611901358479911</v>
      </c>
      <c r="L313" s="1">
        <f t="shared" si="190"/>
        <v>0.64251640291952139</v>
      </c>
      <c r="M313" s="1">
        <f>IF(A313=B306,0,2*G313*(J313-K313)/L313)</f>
        <v>2.2997385305493867</v>
      </c>
      <c r="N313" s="1">
        <f t="shared" si="201"/>
        <v>0</v>
      </c>
      <c r="O313" s="1">
        <f>INDEX(B294:B303,A313)</f>
        <v>1.4153306521721656</v>
      </c>
      <c r="P313" s="1">
        <f t="shared" si="191"/>
        <v>-1</v>
      </c>
      <c r="Q313" s="1">
        <f t="shared" si="192"/>
        <v>-1.4153306521721656</v>
      </c>
      <c r="R313" s="1">
        <f t="shared" si="193"/>
        <v>2.2997385305493867</v>
      </c>
      <c r="S313" s="1">
        <f t="shared" si="194"/>
        <v>3.7150691827215523</v>
      </c>
      <c r="T313" s="1">
        <f t="shared" si="195"/>
        <v>-1.4153306521721656</v>
      </c>
      <c r="U313" s="1">
        <f>MAX(0,MIN(R313,U307))-N313</f>
        <v>2.2997385305493867</v>
      </c>
      <c r="V313" s="1">
        <f t="shared" si="196"/>
        <v>2.2997385305493867</v>
      </c>
      <c r="W313" s="1">
        <f t="shared" si="197"/>
        <v>2.2997385305493867</v>
      </c>
    </row>
    <row r="314" spans="1:23" x14ac:dyDescent="0.3">
      <c r="A314" s="1">
        <f t="shared" si="183"/>
        <v>6</v>
      </c>
      <c r="B314" s="1">
        <f t="shared" si="198"/>
        <v>3.2241541053518081</v>
      </c>
      <c r="C314" s="1">
        <f t="shared" si="199"/>
        <v>2.5407450440248747</v>
      </c>
      <c r="D314" s="1">
        <f t="shared" si="200"/>
        <v>-1</v>
      </c>
      <c r="E314" s="1">
        <f t="shared" si="184"/>
        <v>3.4814119572338234</v>
      </c>
      <c r="F314" s="1">
        <f t="shared" si="185"/>
        <v>2.4428336985578198</v>
      </c>
      <c r="G314" s="1">
        <f t="shared" si="186"/>
        <v>-1</v>
      </c>
      <c r="H314" s="1">
        <f t="shared" si="187"/>
        <v>0.25725785188201522</v>
      </c>
      <c r="I314" s="1">
        <f t="shared" si="188"/>
        <v>-9.7911345467054822E-2</v>
      </c>
      <c r="J314" s="1">
        <f t="shared" si="189"/>
        <v>0</v>
      </c>
      <c r="K314" s="1">
        <f>SUMPRODUCT(A291:B291,H314:I314)</f>
        <v>-0.37551100469305776</v>
      </c>
      <c r="L314" s="1">
        <f t="shared" si="190"/>
        <v>7.5768233926117839E-2</v>
      </c>
      <c r="M314" s="1">
        <f>IF(A314=B306,0,2*G314*(J314-K314)/L314)</f>
        <v>-9.9120960126699345</v>
      </c>
      <c r="N314" s="1">
        <f t="shared" si="201"/>
        <v>0</v>
      </c>
      <c r="O314" s="1">
        <f>INDEX(B294:B303,A314)</f>
        <v>2.5722375130633388</v>
      </c>
      <c r="P314" s="1">
        <f t="shared" si="191"/>
        <v>1</v>
      </c>
      <c r="Q314" s="1">
        <f t="shared" si="192"/>
        <v>2.5722375130633388</v>
      </c>
      <c r="R314" s="1">
        <f t="shared" si="193"/>
        <v>9.9120960126699345</v>
      </c>
      <c r="S314" s="1">
        <f t="shared" si="194"/>
        <v>-7.3398584996065956</v>
      </c>
      <c r="T314" s="1">
        <f t="shared" si="195"/>
        <v>2.5722375130633388</v>
      </c>
      <c r="U314" s="1">
        <f>MAX(0,MIN(R314,U307))-N314</f>
        <v>5</v>
      </c>
      <c r="V314" s="1">
        <f t="shared" si="196"/>
        <v>-2.5722375130633388</v>
      </c>
      <c r="W314" s="1">
        <f t="shared" si="197"/>
        <v>-2.5722375130633388</v>
      </c>
    </row>
    <row r="315" spans="1:23" x14ac:dyDescent="0.3">
      <c r="A315" s="1">
        <f t="shared" si="183"/>
        <v>7</v>
      </c>
      <c r="B315" s="1">
        <f t="shared" si="198"/>
        <v>3.2241541053518081</v>
      </c>
      <c r="C315" s="1">
        <f t="shared" si="199"/>
        <v>2.5407450440248747</v>
      </c>
      <c r="D315" s="1">
        <f t="shared" si="200"/>
        <v>-1</v>
      </c>
      <c r="E315" s="1">
        <f t="shared" si="184"/>
        <v>3.2241541053518081</v>
      </c>
      <c r="F315" s="1">
        <f t="shared" si="185"/>
        <v>2.5407450440248747</v>
      </c>
      <c r="G315" s="1">
        <f t="shared" si="186"/>
        <v>-1</v>
      </c>
      <c r="H315" s="1">
        <f t="shared" si="187"/>
        <v>0</v>
      </c>
      <c r="I315" s="1">
        <f t="shared" si="188"/>
        <v>0</v>
      </c>
      <c r="J315" s="1">
        <f t="shared" si="189"/>
        <v>0</v>
      </c>
      <c r="K315" s="1">
        <f>SUMPRODUCT(A291:B291,H315:I315)</f>
        <v>0</v>
      </c>
      <c r="L315" s="1">
        <f t="shared" si="190"/>
        <v>0</v>
      </c>
      <c r="M315" s="1">
        <f>IF(A315=B306,0,2*G315*(J315-K315)/L315)</f>
        <v>0</v>
      </c>
      <c r="N315" s="1">
        <f t="shared" si="201"/>
        <v>0</v>
      </c>
      <c r="O315" s="1">
        <f>INDEX(B294:B303,A315)</f>
        <v>0</v>
      </c>
      <c r="P315" s="1">
        <f t="shared" si="191"/>
        <v>1</v>
      </c>
      <c r="Q315" s="1">
        <f t="shared" si="192"/>
        <v>0</v>
      </c>
      <c r="R315" s="1">
        <f t="shared" si="193"/>
        <v>0</v>
      </c>
      <c r="S315" s="1">
        <f t="shared" si="194"/>
        <v>0</v>
      </c>
      <c r="T315" s="1">
        <f t="shared" si="195"/>
        <v>0</v>
      </c>
      <c r="U315" s="1">
        <f>MAX(0,MIN(R315,U307))-N315</f>
        <v>0</v>
      </c>
      <c r="V315" s="1">
        <f t="shared" si="196"/>
        <v>0</v>
      </c>
      <c r="W315" s="1">
        <f t="shared" si="197"/>
        <v>0</v>
      </c>
    </row>
    <row r="316" spans="1:23" x14ac:dyDescent="0.3">
      <c r="A316" s="1">
        <f t="shared" si="183"/>
        <v>8</v>
      </c>
      <c r="B316" s="1">
        <f t="shared" si="198"/>
        <v>3.2241541053518081</v>
      </c>
      <c r="C316" s="1">
        <f t="shared" si="199"/>
        <v>2.5407450440248747</v>
      </c>
      <c r="D316" s="1">
        <f t="shared" si="200"/>
        <v>-1</v>
      </c>
      <c r="E316" s="1">
        <f t="shared" si="184"/>
        <v>2.9371931331038019</v>
      </c>
      <c r="F316" s="1">
        <f t="shared" si="185"/>
        <v>3.0105940804421603</v>
      </c>
      <c r="G316" s="1">
        <f t="shared" si="186"/>
        <v>-1</v>
      </c>
      <c r="H316" s="1">
        <f t="shared" si="187"/>
        <v>-0.28696097224800621</v>
      </c>
      <c r="I316" s="1">
        <f t="shared" si="188"/>
        <v>0.46984903641728559</v>
      </c>
      <c r="J316" s="1">
        <f t="shared" si="189"/>
        <v>0</v>
      </c>
      <c r="K316" s="1">
        <f>SUMPRODUCT(A291:B291,H316:I316)</f>
        <v>0.95115654722165288</v>
      </c>
      <c r="L316" s="1">
        <f t="shared" si="190"/>
        <v>0.30310471661577276</v>
      </c>
      <c r="M316" s="1">
        <f>IF(A316=B306,0,2*G316*(J316-K316)/L316)</f>
        <v>6.2760920241790608</v>
      </c>
      <c r="N316" s="1">
        <f t="shared" si="201"/>
        <v>0</v>
      </c>
      <c r="O316" s="1">
        <f>INDEX(B294:B303,A316)</f>
        <v>0</v>
      </c>
      <c r="P316" s="1">
        <f t="shared" si="191"/>
        <v>1</v>
      </c>
      <c r="Q316" s="1">
        <f t="shared" si="192"/>
        <v>0</v>
      </c>
      <c r="R316" s="1">
        <f t="shared" si="193"/>
        <v>-6.2760920241790608</v>
      </c>
      <c r="S316" s="1">
        <f t="shared" si="194"/>
        <v>6.2760920241790608</v>
      </c>
      <c r="T316" s="1">
        <f t="shared" si="195"/>
        <v>0</v>
      </c>
      <c r="U316" s="1">
        <f>MAX(0,MIN(R316,U307))-N316</f>
        <v>0</v>
      </c>
      <c r="V316" s="1">
        <f t="shared" si="196"/>
        <v>5</v>
      </c>
      <c r="W316" s="1">
        <f t="shared" si="197"/>
        <v>0</v>
      </c>
    </row>
    <row r="317" spans="1:23" x14ac:dyDescent="0.3">
      <c r="A317" s="1">
        <f t="shared" si="183"/>
        <v>9</v>
      </c>
      <c r="B317" s="1">
        <f t="shared" si="198"/>
        <v>3.2241541053518081</v>
      </c>
      <c r="C317" s="1">
        <f t="shared" si="199"/>
        <v>2.5407450440248747</v>
      </c>
      <c r="D317" s="1">
        <f t="shared" si="200"/>
        <v>-1</v>
      </c>
      <c r="E317" s="1">
        <f t="shared" si="184"/>
        <v>2.5392793503469195</v>
      </c>
      <c r="F317" s="1">
        <f t="shared" si="185"/>
        <v>2.7866742656136632</v>
      </c>
      <c r="G317" s="1">
        <f t="shared" si="186"/>
        <v>1</v>
      </c>
      <c r="H317" s="1">
        <f t="shared" si="187"/>
        <v>-0.68487475500488859</v>
      </c>
      <c r="I317" s="1">
        <f t="shared" si="188"/>
        <v>0.24592922158878849</v>
      </c>
      <c r="J317" s="1">
        <f t="shared" si="189"/>
        <v>2</v>
      </c>
      <c r="K317" s="1">
        <f>SUMPRODUCT(A291:B291,H317:I317)</f>
        <v>0.97794619801299465</v>
      </c>
      <c r="L317" s="1">
        <f t="shared" si="190"/>
        <v>0.52953461207427355</v>
      </c>
      <c r="M317" s="1">
        <f>IF(A317=B306,0,2*G317*(J317-K317)/L317)</f>
        <v>3.8601964014531691</v>
      </c>
      <c r="N317" s="1">
        <f t="shared" si="201"/>
        <v>0</v>
      </c>
      <c r="O317" s="1">
        <f>INDEX(B294:B303,A317)</f>
        <v>0</v>
      </c>
      <c r="P317" s="1">
        <f t="shared" si="191"/>
        <v>-1</v>
      </c>
      <c r="Q317" s="1">
        <f t="shared" si="192"/>
        <v>0</v>
      </c>
      <c r="R317" s="1">
        <f t="shared" si="193"/>
        <v>3.8601964014531691</v>
      </c>
      <c r="S317" s="1">
        <f t="shared" si="194"/>
        <v>3.8601964014531691</v>
      </c>
      <c r="T317" s="1">
        <f t="shared" si="195"/>
        <v>0</v>
      </c>
      <c r="U317" s="1">
        <f>MAX(0,MIN(R317,U307))-N317</f>
        <v>3.8601964014531691</v>
      </c>
      <c r="V317" s="1">
        <f t="shared" si="196"/>
        <v>3.8601964014531691</v>
      </c>
      <c r="W317" s="1">
        <f t="shared" si="197"/>
        <v>3.8601964014531691</v>
      </c>
    </row>
    <row r="318" spans="1:23" x14ac:dyDescent="0.3">
      <c r="A318" s="1">
        <f t="shared" si="183"/>
        <v>10</v>
      </c>
      <c r="B318" s="1">
        <f t="shared" si="198"/>
        <v>3.2241541053518081</v>
      </c>
      <c r="C318" s="1">
        <f t="shared" si="199"/>
        <v>2.5407450440248747</v>
      </c>
      <c r="D318" s="1">
        <f t="shared" si="200"/>
        <v>-1</v>
      </c>
      <c r="E318" s="1">
        <f t="shared" si="184"/>
        <v>3.4211658483089531</v>
      </c>
      <c r="F318" s="1">
        <f t="shared" si="185"/>
        <v>2.7726544315495145</v>
      </c>
      <c r="G318" s="1">
        <f t="shared" si="186"/>
        <v>-1</v>
      </c>
      <c r="H318" s="1">
        <f t="shared" si="187"/>
        <v>0.19701174295714496</v>
      </c>
      <c r="I318" s="1">
        <f t="shared" si="188"/>
        <v>0.23190938752463985</v>
      </c>
      <c r="J318" s="1">
        <f t="shared" si="189"/>
        <v>0</v>
      </c>
      <c r="K318" s="1">
        <f>SUMPRODUCT(A291:B291,H318:I318)</f>
        <v>0.16539546708334438</v>
      </c>
      <c r="L318" s="1">
        <f t="shared" si="190"/>
        <v>9.2595590885065748E-2</v>
      </c>
      <c r="M318" s="1">
        <f>IF(A318=B306,0,2*G318*(J318-K318)/L318)</f>
        <v>3.5724264082647621</v>
      </c>
      <c r="N318" s="1">
        <f t="shared" si="201"/>
        <v>0</v>
      </c>
      <c r="O318" s="1">
        <f>INDEX(B294:B303,A318)</f>
        <v>0</v>
      </c>
      <c r="P318" s="1">
        <f t="shared" si="191"/>
        <v>1</v>
      </c>
      <c r="Q318" s="1">
        <f t="shared" si="192"/>
        <v>0</v>
      </c>
      <c r="R318" s="1">
        <f t="shared" si="193"/>
        <v>-3.5724264082647621</v>
      </c>
      <c r="S318" s="1">
        <f t="shared" si="194"/>
        <v>3.5724264082647621</v>
      </c>
      <c r="T318" s="1">
        <f t="shared" si="195"/>
        <v>0</v>
      </c>
      <c r="U318" s="1">
        <f>MAX(0,MIN(R318,U307))-N318</f>
        <v>0</v>
      </c>
      <c r="V318" s="1">
        <f t="shared" si="196"/>
        <v>3.5724264082647621</v>
      </c>
      <c r="W318" s="1">
        <f t="shared" si="197"/>
        <v>0</v>
      </c>
    </row>
    <row r="319" spans="1:23" x14ac:dyDescent="0.3">
      <c r="D319" s="1" t="s">
        <v>25</v>
      </c>
      <c r="F319" s="1" t="s">
        <v>26</v>
      </c>
    </row>
    <row r="320" spans="1:23" x14ac:dyDescent="0.3">
      <c r="A320" s="1" t="s">
        <v>52</v>
      </c>
      <c r="B320" s="1">
        <v>1</v>
      </c>
      <c r="D320" s="1">
        <f>INDEX(E309:E318,B320)</f>
        <v>2.5498358112944688</v>
      </c>
      <c r="E320" s="1">
        <f>INDEX(F309:F318,B320)</f>
        <v>3.3377986252420428</v>
      </c>
      <c r="F320" s="1">
        <f>INDEX(G309:G318,B320)</f>
        <v>1</v>
      </c>
    </row>
    <row r="321" spans="1:4" x14ac:dyDescent="0.3">
      <c r="A321" s="1" t="s">
        <v>19</v>
      </c>
      <c r="B321" s="1">
        <f>INDEX(P309:P318,B320)</f>
        <v>-1</v>
      </c>
    </row>
    <row r="322" spans="1:4" x14ac:dyDescent="0.3">
      <c r="A322" s="1" t="str">
        <f>W308</f>
        <v>Actual Δα</v>
      </c>
      <c r="B322" s="1">
        <f>INDEX(W309:W318,B320)</f>
        <v>0.40014862216256819</v>
      </c>
    </row>
    <row r="324" spans="1:4" x14ac:dyDescent="0.3">
      <c r="A324" s="1" t="s">
        <v>34</v>
      </c>
      <c r="B324" s="1">
        <f>B277+1</f>
        <v>6</v>
      </c>
    </row>
    <row r="325" spans="1:4" x14ac:dyDescent="0.3">
      <c r="A325" s="1" t="s">
        <v>17</v>
      </c>
      <c r="B325" s="1" t="s">
        <v>16</v>
      </c>
      <c r="C325" s="1" t="s">
        <v>6</v>
      </c>
      <c r="D325" s="1" t="s">
        <v>18</v>
      </c>
    </row>
    <row r="326" spans="1:4" x14ac:dyDescent="0.3">
      <c r="A326" s="1">
        <f>B294+D326</f>
        <v>3.1779712713512405</v>
      </c>
      <c r="B326" s="1">
        <v>5</v>
      </c>
      <c r="C326" s="1">
        <v>1</v>
      </c>
      <c r="D326" s="1">
        <f>IF(C326=B306,-B321*B322,IF(C326=B320,B322, 0))</f>
        <v>0.40014862216256819</v>
      </c>
    </row>
    <row r="327" spans="1:4" x14ac:dyDescent="0.3">
      <c r="A327" s="1">
        <f t="shared" ref="A327:A335" si="202">B295+D327</f>
        <v>1.9696678025021841</v>
      </c>
      <c r="B327" s="1">
        <v>5</v>
      </c>
      <c r="C327" s="1">
        <v>2</v>
      </c>
      <c r="D327" s="1">
        <f>IF(C327=B306,-B321*B322,IF(C327=B320,B322, 0))</f>
        <v>0</v>
      </c>
    </row>
    <row r="328" spans="1:4" x14ac:dyDescent="0.3">
      <c r="A328" s="1">
        <f t="shared" si="202"/>
        <v>0</v>
      </c>
      <c r="B328" s="1">
        <v>5</v>
      </c>
      <c r="C328" s="1">
        <v>3</v>
      </c>
      <c r="D328" s="1">
        <f>IF(C328=B306,-B321*B322,IF(C328=B320,B322, 0))</f>
        <v>0</v>
      </c>
    </row>
    <row r="329" spans="1:4" x14ac:dyDescent="0.3">
      <c r="A329" s="1">
        <f t="shared" si="202"/>
        <v>3.590583590799683</v>
      </c>
      <c r="B329" s="1">
        <v>5</v>
      </c>
      <c r="C329" s="1">
        <v>4</v>
      </c>
      <c r="D329" s="1">
        <f>IF(C329=B306,-B321*B322,IF(C329=B320,B322, 0))</f>
        <v>0</v>
      </c>
    </row>
    <row r="330" spans="1:4" x14ac:dyDescent="0.3">
      <c r="A330" s="1">
        <f t="shared" si="202"/>
        <v>1.4153306521721656</v>
      </c>
      <c r="B330" s="1">
        <v>5</v>
      </c>
      <c r="C330" s="1">
        <v>5</v>
      </c>
      <c r="D330" s="1">
        <f>IF(C330=B306,-B321*B322,IF(C330=B320,B322, 0))</f>
        <v>0</v>
      </c>
    </row>
    <row r="331" spans="1:4" x14ac:dyDescent="0.3">
      <c r="A331" s="1">
        <f t="shared" si="202"/>
        <v>2.5722375130633388</v>
      </c>
      <c r="B331" s="1">
        <v>5</v>
      </c>
      <c r="C331" s="1">
        <v>6</v>
      </c>
      <c r="D331" s="1">
        <f>IF(C331=B306,-B321*B322,IF(C331=B320,B322, 0))</f>
        <v>0</v>
      </c>
    </row>
    <row r="332" spans="1:4" x14ac:dyDescent="0.3">
      <c r="A332" s="1">
        <f t="shared" si="202"/>
        <v>0.40014862216256819</v>
      </c>
      <c r="B332" s="1">
        <v>5</v>
      </c>
      <c r="C332" s="1">
        <v>7</v>
      </c>
      <c r="D332" s="1">
        <f>IF(C332=B306,-B321*B322,IF(C332=B320,B322, 0))</f>
        <v>0.40014862216256819</v>
      </c>
    </row>
    <row r="333" spans="1:4" x14ac:dyDescent="0.3">
      <c r="A333" s="1">
        <f t="shared" si="202"/>
        <v>0</v>
      </c>
      <c r="B333" s="1">
        <v>5</v>
      </c>
      <c r="C333" s="1">
        <v>8</v>
      </c>
      <c r="D333" s="1">
        <f>IF(C333=B306,-B321*B322,IF(C333=B320,B322, 0))</f>
        <v>0</v>
      </c>
    </row>
    <row r="334" spans="1:4" x14ac:dyDescent="0.3">
      <c r="A334" s="1">
        <f t="shared" si="202"/>
        <v>0</v>
      </c>
      <c r="B334" s="1">
        <v>5</v>
      </c>
      <c r="C334" s="1">
        <v>9</v>
      </c>
      <c r="D334" s="1">
        <f>IF(C334=B306,-B321*B322,IF(C334=B320,B322, 0))</f>
        <v>0</v>
      </c>
    </row>
    <row r="335" spans="1:4" x14ac:dyDescent="0.3">
      <c r="A335" s="1">
        <f t="shared" si="202"/>
        <v>0</v>
      </c>
      <c r="B335" s="1">
        <v>5</v>
      </c>
      <c r="C335" s="1">
        <v>10</v>
      </c>
      <c r="D335" s="1">
        <f>IF(C335=B306,-B321*B322,IF(C335=B320,B322, 0))</f>
        <v>0</v>
      </c>
    </row>
    <row r="337" spans="1:9" x14ac:dyDescent="0.3">
      <c r="A337" s="1" t="s">
        <v>3</v>
      </c>
      <c r="C337" s="1" t="s">
        <v>7</v>
      </c>
      <c r="E337" s="1" t="s">
        <v>32</v>
      </c>
      <c r="F337" s="1" t="s">
        <v>33</v>
      </c>
    </row>
    <row r="338" spans="1:9" x14ac:dyDescent="0.3">
      <c r="A338" s="1">
        <f>SUMPRODUCT(A326:A335,A$31:A$40,A$5:A$14)</f>
        <v>-0.99835363897068286</v>
      </c>
      <c r="B338" s="1">
        <f>SUMPRODUCT(A326:A335,A$31:A$40,B$5:B$14)</f>
        <v>1.6255383521089362</v>
      </c>
      <c r="C338" s="1">
        <f>(E338+F338)/2</f>
        <v>1.8956571721383619</v>
      </c>
      <c r="E338" s="1">
        <f>SUMPRODUCT(A338:B338,B309:C309)-D309</f>
        <v>1.9112325283128975</v>
      </c>
      <c r="F338" s="1">
        <f>SUMPRODUCT(A338:B338,D320:E320)-F320</f>
        <v>1.8800818159638264</v>
      </c>
    </row>
    <row r="340" spans="1:9" x14ac:dyDescent="0.3">
      <c r="A340" s="1" t="s">
        <v>6</v>
      </c>
      <c r="B340" s="1" t="s">
        <v>17</v>
      </c>
      <c r="C340" s="1" t="s">
        <v>16</v>
      </c>
      <c r="D340" s="1" t="s">
        <v>15</v>
      </c>
      <c r="E340" s="1" t="s">
        <v>14</v>
      </c>
      <c r="F340" s="1" t="s">
        <v>9</v>
      </c>
      <c r="G340" s="1" t="s">
        <v>10</v>
      </c>
      <c r="H340" s="1" t="s">
        <v>8</v>
      </c>
      <c r="I340" s="1" t="s">
        <v>46</v>
      </c>
    </row>
    <row r="341" spans="1:9" x14ac:dyDescent="0.3">
      <c r="A341" s="1">
        <v>1</v>
      </c>
      <c r="B341" s="1">
        <f>A326</f>
        <v>3.1779712713512405</v>
      </c>
      <c r="C341" s="1">
        <f>B326</f>
        <v>5</v>
      </c>
      <c r="D341" s="1">
        <f>SUMPRODUCT(A338:B338,A$18:B$18)-C338</f>
        <v>0.98442464382546446</v>
      </c>
      <c r="E341" s="1">
        <f>INDEX(A$31:A$40,A341)</f>
        <v>1</v>
      </c>
      <c r="F341" s="1" t="b">
        <f>IF(B341&lt;0.0001, E341*D341&gt;=1,TRUE)</f>
        <v>1</v>
      </c>
      <c r="G341" s="1" t="b">
        <f>IF(ABS(C341-B341)&lt;0.0001, D341*E341&lt;=1,TRUE)</f>
        <v>1</v>
      </c>
      <c r="H341" s="1" t="b">
        <f>AND(F341:G341)</f>
        <v>1</v>
      </c>
      <c r="I341" s="1">
        <f>MAX(0, 1-E341*D341)</f>
        <v>1.5575356174535537E-2</v>
      </c>
    </row>
    <row r="342" spans="1:9" x14ac:dyDescent="0.3">
      <c r="A342" s="1">
        <v>2</v>
      </c>
      <c r="B342" s="1">
        <f t="shared" ref="B342:C342" si="203">A327</f>
        <v>1.9696678025021841</v>
      </c>
      <c r="C342" s="1">
        <f t="shared" si="203"/>
        <v>5</v>
      </c>
      <c r="D342" s="1">
        <f>SUMPRODUCT(A338:B338,A$19:B$19)-C338</f>
        <v>-2.5901987801568938E-2</v>
      </c>
      <c r="E342" s="1">
        <f t="shared" ref="E342:E350" si="204">INDEX(A$31:A$40,A342)</f>
        <v>1</v>
      </c>
      <c r="F342" s="1" t="b">
        <f>IF(B342&lt;0.0001, E342*D342&gt;=1,TRUE)</f>
        <v>1</v>
      </c>
      <c r="G342" s="1" t="b">
        <f t="shared" ref="G342:G350" si="205">IF(ABS(C342-B342)&lt;0.0001, D342*E342&lt;=1,TRUE)</f>
        <v>1</v>
      </c>
      <c r="H342" s="1" t="b">
        <f>AND(F342:G342)</f>
        <v>1</v>
      </c>
      <c r="I342" s="1">
        <f t="shared" ref="I342:I350" si="206">MAX(0, 1-E342*D342)</f>
        <v>1.0259019878015689</v>
      </c>
    </row>
    <row r="343" spans="1:9" x14ac:dyDescent="0.3">
      <c r="A343" s="1">
        <v>3</v>
      </c>
      <c r="B343" s="1">
        <f t="shared" ref="B343:C343" si="207">A328</f>
        <v>0</v>
      </c>
      <c r="C343" s="1">
        <f t="shared" si="207"/>
        <v>5</v>
      </c>
      <c r="D343" s="1">
        <f>SUMPRODUCT(A338:B338,A$20:B$20)-C338</f>
        <v>1.0049068561471703</v>
      </c>
      <c r="E343" s="1">
        <f t="shared" si="204"/>
        <v>1</v>
      </c>
      <c r="F343" s="1" t="b">
        <f>IF(B343&lt;0.0001, E343*D343&gt;=1,TRUE)</f>
        <v>1</v>
      </c>
      <c r="G343" s="1" t="b">
        <f t="shared" si="205"/>
        <v>1</v>
      </c>
      <c r="H343" s="1" t="b">
        <f>AND(F343:G343)</f>
        <v>1</v>
      </c>
      <c r="I343" s="1">
        <f t="shared" si="206"/>
        <v>0</v>
      </c>
    </row>
    <row r="344" spans="1:9" x14ac:dyDescent="0.3">
      <c r="A344" s="1">
        <v>4</v>
      </c>
      <c r="B344" s="1">
        <f t="shared" ref="B344:C344" si="208">A329</f>
        <v>3.590583590799683</v>
      </c>
      <c r="C344" s="1">
        <f t="shared" si="208"/>
        <v>5</v>
      </c>
      <c r="D344" s="1">
        <f>SUMPRODUCT(A338:B338,A$21:B$21)-C338</f>
        <v>-0.91385435930757608</v>
      </c>
      <c r="E344" s="1">
        <f t="shared" si="204"/>
        <v>-1</v>
      </c>
      <c r="F344" s="1" t="b">
        <f>IF(B344&lt;0.0001, E344*D344&gt;=1,TRUE)</f>
        <v>1</v>
      </c>
      <c r="G344" s="1" t="b">
        <f t="shared" si="205"/>
        <v>1</v>
      </c>
      <c r="H344" s="1" t="b">
        <f>AND(F344:G344)</f>
        <v>1</v>
      </c>
      <c r="I344" s="1">
        <f t="shared" si="206"/>
        <v>8.6145640692423919E-2</v>
      </c>
    </row>
    <row r="345" spans="1:9" x14ac:dyDescent="0.3">
      <c r="A345" s="1">
        <v>5</v>
      </c>
      <c r="B345" s="1">
        <f t="shared" ref="B345:C345" si="209">A330</f>
        <v>1.4153306521721656</v>
      </c>
      <c r="C345" s="1">
        <f t="shared" si="209"/>
        <v>5</v>
      </c>
      <c r="D345" s="1">
        <f>SUMPRODUCT(A338:B338,A$22:B$22)-C338</f>
        <v>0.40546763262241448</v>
      </c>
      <c r="E345" s="1">
        <f t="shared" si="204"/>
        <v>1</v>
      </c>
      <c r="F345" s="1" t="b">
        <f t="shared" ref="F345:F350" si="210">IF(B345&lt;0.0001, E345*D345&gt;=1,TRUE)</f>
        <v>1</v>
      </c>
      <c r="G345" s="1" t="b">
        <f t="shared" si="205"/>
        <v>1</v>
      </c>
      <c r="H345" s="1" t="b">
        <f t="shared" ref="H345:H350" si="211">AND(F345:G345)</f>
        <v>1</v>
      </c>
      <c r="I345" s="1">
        <f t="shared" si="206"/>
        <v>0.59453236737758552</v>
      </c>
    </row>
    <row r="346" spans="1:9" x14ac:dyDescent="0.3">
      <c r="A346" s="1">
        <v>6</v>
      </c>
      <c r="B346" s="1">
        <f t="shared" ref="B346:C346" si="212">A331</f>
        <v>2.5722375130633388</v>
      </c>
      <c r="C346" s="1">
        <f t="shared" si="212"/>
        <v>5</v>
      </c>
      <c r="D346" s="1">
        <f>SUMPRODUCT(A338:B338,A$23:B$23)-C338</f>
        <v>-1.4004176035689408</v>
      </c>
      <c r="E346" s="1">
        <f t="shared" si="204"/>
        <v>-1</v>
      </c>
      <c r="F346" s="1" t="b">
        <f t="shared" si="210"/>
        <v>1</v>
      </c>
      <c r="G346" s="1" t="b">
        <f t="shared" si="205"/>
        <v>1</v>
      </c>
      <c r="H346" s="1" t="b">
        <f t="shared" si="211"/>
        <v>1</v>
      </c>
      <c r="I346" s="1">
        <f t="shared" si="206"/>
        <v>0</v>
      </c>
    </row>
    <row r="347" spans="1:9" x14ac:dyDescent="0.3">
      <c r="A347" s="1">
        <v>7</v>
      </c>
      <c r="B347" s="1">
        <f t="shared" ref="B347:C347" si="213">A332</f>
        <v>0.40014862216256819</v>
      </c>
      <c r="C347" s="1">
        <f t="shared" si="213"/>
        <v>5</v>
      </c>
      <c r="D347" s="1">
        <f>SUMPRODUCT(A338:B338,A$24:B$24)-C338</f>
        <v>-0.98442464382546446</v>
      </c>
      <c r="E347" s="1">
        <f t="shared" si="204"/>
        <v>-1</v>
      </c>
      <c r="F347" s="1" t="b">
        <f t="shared" si="210"/>
        <v>1</v>
      </c>
      <c r="G347" s="1" t="b">
        <f t="shared" si="205"/>
        <v>1</v>
      </c>
      <c r="H347" s="1" t="b">
        <f t="shared" si="211"/>
        <v>1</v>
      </c>
      <c r="I347" s="1">
        <f t="shared" si="206"/>
        <v>1.5575356174535537E-2</v>
      </c>
    </row>
    <row r="348" spans="1:9" x14ac:dyDescent="0.3">
      <c r="A348" s="1">
        <v>8</v>
      </c>
      <c r="B348" s="1">
        <f t="shared" ref="B348:C348" si="214">A333</f>
        <v>0</v>
      </c>
      <c r="C348" s="1">
        <f t="shared" si="214"/>
        <v>5</v>
      </c>
      <c r="D348" s="1">
        <f>SUMPRODUCT(A338:B338,A$25:B$25)-C338</f>
        <v>6.5821515458623248E-2</v>
      </c>
      <c r="E348" s="1">
        <f t="shared" si="204"/>
        <v>-1</v>
      </c>
      <c r="F348" s="1" t="b">
        <f t="shared" si="210"/>
        <v>0</v>
      </c>
      <c r="G348" s="1" t="b">
        <f t="shared" si="205"/>
        <v>1</v>
      </c>
      <c r="H348" s="1" t="b">
        <f t="shared" si="211"/>
        <v>0</v>
      </c>
      <c r="I348" s="1">
        <f t="shared" si="206"/>
        <v>1.0658215154586232</v>
      </c>
    </row>
    <row r="349" spans="1:9" x14ac:dyDescent="0.3">
      <c r="A349" s="1">
        <v>9</v>
      </c>
      <c r="B349" s="1">
        <f t="shared" ref="B349:C349" si="215">A334</f>
        <v>0</v>
      </c>
      <c r="C349" s="1">
        <f t="shared" si="215"/>
        <v>5</v>
      </c>
      <c r="D349" s="1">
        <f>SUMPRODUCT(A338:B338,A$26:B$26)-C338</f>
        <v>9.9089941669692871E-2</v>
      </c>
      <c r="E349" s="1">
        <f t="shared" si="204"/>
        <v>1</v>
      </c>
      <c r="F349" s="1" t="b">
        <f t="shared" si="210"/>
        <v>0</v>
      </c>
      <c r="G349" s="1" t="b">
        <f t="shared" si="205"/>
        <v>1</v>
      </c>
      <c r="H349" s="1" t="b">
        <f t="shared" si="211"/>
        <v>0</v>
      </c>
      <c r="I349" s="1">
        <f t="shared" si="206"/>
        <v>0.90091005833030713</v>
      </c>
    </row>
    <row r="350" spans="1:9" x14ac:dyDescent="0.3">
      <c r="A350" s="1">
        <v>10</v>
      </c>
      <c r="B350" s="1">
        <f t="shared" ref="B350:C350" si="216">A335</f>
        <v>0</v>
      </c>
      <c r="C350" s="1">
        <f t="shared" si="216"/>
        <v>5</v>
      </c>
      <c r="D350" s="1">
        <f>SUMPRODUCT(A338:B338,A$27:B$27)-C338</f>
        <v>-0.8041344306912912</v>
      </c>
      <c r="E350" s="1">
        <f t="shared" si="204"/>
        <v>-1</v>
      </c>
      <c r="F350" s="1" t="b">
        <f t="shared" si="210"/>
        <v>0</v>
      </c>
      <c r="G350" s="1" t="b">
        <f t="shared" si="205"/>
        <v>1</v>
      </c>
      <c r="H350" s="1" t="b">
        <f t="shared" si="211"/>
        <v>0</v>
      </c>
      <c r="I350" s="1">
        <f t="shared" si="206"/>
        <v>0.1958655693087088</v>
      </c>
    </row>
    <row r="351" spans="1:9" x14ac:dyDescent="0.3">
      <c r="A351" s="1" t="s">
        <v>48</v>
      </c>
      <c r="B351" s="1">
        <f>SUMPRODUCT(B341:B350,E341:E350)</f>
        <v>1.1102230246251565E-16</v>
      </c>
      <c r="H351" s="1" t="s">
        <v>44</v>
      </c>
      <c r="I351" s="1">
        <f>SUM(I341:I350)</f>
        <v>3.9003278513182886</v>
      </c>
    </row>
    <row r="352" spans="1:9" x14ac:dyDescent="0.3">
      <c r="C352" s="1" t="s">
        <v>8</v>
      </c>
    </row>
    <row r="353" spans="1:23" x14ac:dyDescent="0.3">
      <c r="A353" s="1" t="s">
        <v>47</v>
      </c>
      <c r="B353" s="1">
        <v>8</v>
      </c>
      <c r="C353" s="1" t="b">
        <f>INDEX(H341:H350,B353)</f>
        <v>0</v>
      </c>
    </row>
    <row r="354" spans="1:23" x14ac:dyDescent="0.3">
      <c r="T354" s="1" t="s">
        <v>51</v>
      </c>
      <c r="U354" s="1">
        <f>INDEX(C341:C350,B353)</f>
        <v>5</v>
      </c>
    </row>
    <row r="355" spans="1:23" x14ac:dyDescent="0.3">
      <c r="A355" s="1" t="s">
        <v>6</v>
      </c>
      <c r="B355" s="1" t="s">
        <v>22</v>
      </c>
      <c r="D355" s="1" t="s">
        <v>23</v>
      </c>
      <c r="E355" s="1" t="s">
        <v>25</v>
      </c>
      <c r="G355" s="1" t="s">
        <v>26</v>
      </c>
      <c r="H355" s="1" t="s">
        <v>11</v>
      </c>
      <c r="J355" s="1" t="s">
        <v>12</v>
      </c>
      <c r="K355" s="1" t="s">
        <v>13</v>
      </c>
      <c r="L355" s="1" t="s">
        <v>27</v>
      </c>
      <c r="M355" s="1" t="s">
        <v>18</v>
      </c>
      <c r="N355" s="1" t="s">
        <v>28</v>
      </c>
      <c r="O355" s="1" t="s">
        <v>29</v>
      </c>
      <c r="P355" s="1" t="s">
        <v>19</v>
      </c>
      <c r="Q355" s="1" t="s">
        <v>37</v>
      </c>
      <c r="R355" s="1" t="s">
        <v>30</v>
      </c>
      <c r="S355" s="1" t="s">
        <v>31</v>
      </c>
      <c r="T355" s="1" t="s">
        <v>37</v>
      </c>
      <c r="U355" s="1" t="s">
        <v>49</v>
      </c>
      <c r="V355" s="1" t="s">
        <v>50</v>
      </c>
      <c r="W355" s="1" t="s">
        <v>45</v>
      </c>
    </row>
    <row r="356" spans="1:23" x14ac:dyDescent="0.3">
      <c r="A356" s="1">
        <f>A341</f>
        <v>1</v>
      </c>
      <c r="B356" s="1">
        <f>INDEX(A$18:A$27,B353)</f>
        <v>2.9371931331038019</v>
      </c>
      <c r="C356" s="1">
        <f>INDEX(B$18:B$27,B353)</f>
        <v>3.0105940804421603</v>
      </c>
      <c r="D356" s="1">
        <f>INDEX(A$31:A$40,B353)</f>
        <v>-1</v>
      </c>
      <c r="E356" s="1">
        <f>INDEX(A$18:A$27,A356)</f>
        <v>2.5498358112944688</v>
      </c>
      <c r="F356" s="1">
        <f>INDEX(B$18:B$27,A356)</f>
        <v>3.3377986252420428</v>
      </c>
      <c r="G356" s="1">
        <f>INDEX(A$31:A$40,A356)</f>
        <v>1</v>
      </c>
      <c r="H356" s="1">
        <f>E356-B356</f>
        <v>-0.38735732180933313</v>
      </c>
      <c r="I356" s="1">
        <f>F356-C356</f>
        <v>0.32720454479988259</v>
      </c>
      <c r="J356" s="1">
        <f>G356-D356</f>
        <v>2</v>
      </c>
      <c r="K356" s="1">
        <f>SUMPRODUCT(A338:B338,H356:I356)</f>
        <v>0.91860312836684133</v>
      </c>
      <c r="L356" s="1">
        <f>SUMPRODUCT(H356:I356,H356:I356)</f>
        <v>0.25710850889699766</v>
      </c>
      <c r="M356" s="1">
        <f>IF(A356=B353,0,2*G356*(J356-K356)/L356)</f>
        <v>8.4119882011869631</v>
      </c>
      <c r="N356" s="1">
        <f>INDEX(B341:B350,B353)</f>
        <v>0</v>
      </c>
      <c r="O356" s="1">
        <f>INDEX(B341:B350,A356)</f>
        <v>3.1779712713512405</v>
      </c>
      <c r="P356" s="1">
        <f>G356*D356</f>
        <v>-1</v>
      </c>
      <c r="Q356" s="1">
        <f>N356+P356*O356</f>
        <v>-3.1779712713512405</v>
      </c>
      <c r="R356" s="1">
        <f>N356-P356*M356</f>
        <v>8.4119882011869631</v>
      </c>
      <c r="S356" s="1">
        <f>O356+M356</f>
        <v>11.589959472538204</v>
      </c>
      <c r="T356" s="1">
        <f>R356+P356*S356</f>
        <v>-3.1779712713512414</v>
      </c>
      <c r="U356" s="1">
        <f>MAX(0,MIN(R356,U354))-N356</f>
        <v>5</v>
      </c>
      <c r="V356" s="1">
        <f>MAX(0,MIN(S356,C341))-O356</f>
        <v>1.8220287286487595</v>
      </c>
      <c r="W356" s="1">
        <f>SIGN(M356)*MIN(ABS(U356), ABS(V356))</f>
        <v>1.8220287286487595</v>
      </c>
    </row>
    <row r="357" spans="1:23" x14ac:dyDescent="0.3">
      <c r="A357" s="1">
        <f t="shared" ref="A357:A365" si="217">A342</f>
        <v>2</v>
      </c>
      <c r="B357" s="1">
        <f>B356</f>
        <v>2.9371931331038019</v>
      </c>
      <c r="C357" s="1">
        <f>C356</f>
        <v>3.0105940804421603</v>
      </c>
      <c r="D357" s="1">
        <f>D356</f>
        <v>-1</v>
      </c>
      <c r="E357" s="1">
        <f t="shared" ref="E357:E365" si="218">INDEX(A$18:A$27,A357)</f>
        <v>3.0668219762439763</v>
      </c>
      <c r="F357" s="1">
        <f t="shared" ref="F357:F365" si="219">INDEX(B$18:B$27,A357)</f>
        <v>3.0337814287784579</v>
      </c>
      <c r="G357" s="1">
        <f t="shared" ref="G357:G365" si="220">INDEX(A$31:A$40,A357)</f>
        <v>1</v>
      </c>
      <c r="H357" s="1">
        <f t="shared" ref="H357:H365" si="221">E357-B357</f>
        <v>0.12962884314017442</v>
      </c>
      <c r="I357" s="1">
        <f t="shared" ref="I357:I365" si="222">F357-C357</f>
        <v>2.3187348336297653E-2</v>
      </c>
      <c r="J357" s="1">
        <f t="shared" ref="J357:J365" si="223">G357-D357</f>
        <v>2</v>
      </c>
      <c r="K357" s="1">
        <f>SUMPRODUCT(A338:B338,H357:I357)</f>
        <v>-9.1723503260191797E-2</v>
      </c>
      <c r="L357" s="1">
        <f t="shared" ref="L357:L365" si="224">SUMPRODUCT(H357:I357,H357:I357)</f>
        <v>1.7341290096728749E-2</v>
      </c>
      <c r="M357" s="1">
        <f>IF(A357=B353,0,2*G357*(J357-K357)/L357)</f>
        <v>241.24197122505589</v>
      </c>
      <c r="N357" s="1">
        <f>N356</f>
        <v>0</v>
      </c>
      <c r="O357" s="1">
        <f>INDEX(B341:B350,A357)</f>
        <v>1.9696678025021841</v>
      </c>
      <c r="P357" s="1">
        <f t="shared" ref="P357:P365" si="225">G357*D357</f>
        <v>-1</v>
      </c>
      <c r="Q357" s="1">
        <f t="shared" ref="Q357:Q365" si="226">N357+P357*O357</f>
        <v>-1.9696678025021841</v>
      </c>
      <c r="R357" s="1">
        <f t="shared" ref="R357:R365" si="227">N357-P357*M357</f>
        <v>241.24197122505589</v>
      </c>
      <c r="S357" s="1">
        <f t="shared" ref="S357:S365" si="228">O357+M357</f>
        <v>243.21163902755808</v>
      </c>
      <c r="T357" s="1">
        <f t="shared" ref="T357:T365" si="229">R357+P357*S357</f>
        <v>-1.9696678025021868</v>
      </c>
      <c r="U357" s="1">
        <f>MAX(0,MIN(R357,U354))-N357</f>
        <v>5</v>
      </c>
      <c r="V357" s="1">
        <f t="shared" ref="V357:V365" si="230">MAX(0,MIN(S357,C342))-O357</f>
        <v>3.0303321974978159</v>
      </c>
      <c r="W357" s="1">
        <f t="shared" ref="W357:W365" si="231">SIGN(M357)*MIN(ABS(U357), ABS(V357))</f>
        <v>3.0303321974978159</v>
      </c>
    </row>
    <row r="358" spans="1:23" x14ac:dyDescent="0.3">
      <c r="A358" s="1">
        <f t="shared" si="217"/>
        <v>3</v>
      </c>
      <c r="B358" s="1">
        <f t="shared" ref="B358:B365" si="232">B357</f>
        <v>2.9371931331038019</v>
      </c>
      <c r="C358" s="1">
        <f t="shared" ref="C358:C365" si="233">C357</f>
        <v>3.0105940804421603</v>
      </c>
      <c r="D358" s="1">
        <f t="shared" ref="D358:D365" si="234">D357</f>
        <v>-1</v>
      </c>
      <c r="E358" s="1">
        <f t="shared" si="218"/>
        <v>2.7582484583772682</v>
      </c>
      <c r="F358" s="1">
        <f t="shared" si="219"/>
        <v>3.4783992678831801</v>
      </c>
      <c r="G358" s="1">
        <f t="shared" si="220"/>
        <v>1</v>
      </c>
      <c r="H358" s="1">
        <f t="shared" si="221"/>
        <v>-0.17894467472653375</v>
      </c>
      <c r="I358" s="1">
        <f t="shared" si="222"/>
        <v>0.46780518744101984</v>
      </c>
      <c r="J358" s="1">
        <f t="shared" si="223"/>
        <v>2</v>
      </c>
      <c r="K358" s="1">
        <f>SUMPRODUCT(A338:B338,H358:I358)</f>
        <v>0.93908534068854754</v>
      </c>
      <c r="L358" s="1">
        <f t="shared" si="224"/>
        <v>0.25086289000971268</v>
      </c>
      <c r="M358" s="1">
        <f>IF(A358=B353,0,2*G358*(J358-K358)/L358)</f>
        <v>8.4581235532316228</v>
      </c>
      <c r="N358" s="1">
        <f t="shared" ref="N358:N365" si="235">N357</f>
        <v>0</v>
      </c>
      <c r="O358" s="1">
        <f>INDEX(B341:B350,A358)</f>
        <v>0</v>
      </c>
      <c r="P358" s="1">
        <f t="shared" si="225"/>
        <v>-1</v>
      </c>
      <c r="Q358" s="1">
        <f t="shared" si="226"/>
        <v>0</v>
      </c>
      <c r="R358" s="1">
        <f t="shared" si="227"/>
        <v>8.4581235532316228</v>
      </c>
      <c r="S358" s="1">
        <f t="shared" si="228"/>
        <v>8.4581235532316228</v>
      </c>
      <c r="T358" s="1">
        <f t="shared" si="229"/>
        <v>0</v>
      </c>
      <c r="U358" s="1">
        <f>MAX(0,MIN(R358,U354))-N358</f>
        <v>5</v>
      </c>
      <c r="V358" s="1">
        <f t="shared" si="230"/>
        <v>5</v>
      </c>
      <c r="W358" s="1">
        <f t="shared" si="231"/>
        <v>5</v>
      </c>
    </row>
    <row r="359" spans="1:23" x14ac:dyDescent="0.3">
      <c r="A359" s="1">
        <f t="shared" si="217"/>
        <v>4</v>
      </c>
      <c r="B359" s="1">
        <f t="shared" si="232"/>
        <v>2.9371931331038019</v>
      </c>
      <c r="C359" s="1">
        <f t="shared" si="233"/>
        <v>3.0105940804421603</v>
      </c>
      <c r="D359" s="1">
        <f t="shared" si="234"/>
        <v>-1</v>
      </c>
      <c r="E359" s="1">
        <f t="shared" si="218"/>
        <v>3.3704505261530988</v>
      </c>
      <c r="F359" s="1">
        <f t="shared" si="219"/>
        <v>2.6740091090112208</v>
      </c>
      <c r="G359" s="1">
        <f t="shared" si="220"/>
        <v>-1</v>
      </c>
      <c r="H359" s="1">
        <f t="shared" si="221"/>
        <v>0.43325739304929689</v>
      </c>
      <c r="I359" s="1">
        <f t="shared" si="222"/>
        <v>-0.33658497143093946</v>
      </c>
      <c r="J359" s="1">
        <f t="shared" si="223"/>
        <v>0</v>
      </c>
      <c r="K359" s="1">
        <f>SUMPRODUCT(A338:B338,H359:I359)</f>
        <v>-0.97967587476619966</v>
      </c>
      <c r="L359" s="1">
        <f t="shared" si="224"/>
        <v>0.30100141162503924</v>
      </c>
      <c r="M359" s="1">
        <f>IF(A359=B353,0,2*G359*(J359-K359)/L359)</f>
        <v>-6.5094437230519882</v>
      </c>
      <c r="N359" s="1">
        <f t="shared" si="235"/>
        <v>0</v>
      </c>
      <c r="O359" s="1">
        <f>INDEX(B341:B350,A359)</f>
        <v>3.590583590799683</v>
      </c>
      <c r="P359" s="1">
        <f t="shared" si="225"/>
        <v>1</v>
      </c>
      <c r="Q359" s="1">
        <f t="shared" si="226"/>
        <v>3.590583590799683</v>
      </c>
      <c r="R359" s="1">
        <f t="shared" si="227"/>
        <v>6.5094437230519882</v>
      </c>
      <c r="S359" s="1">
        <f t="shared" si="228"/>
        <v>-2.9188601322523051</v>
      </c>
      <c r="T359" s="1">
        <f t="shared" si="229"/>
        <v>3.590583590799683</v>
      </c>
      <c r="U359" s="1">
        <f>MAX(0,MIN(R359,U354))-N359</f>
        <v>5</v>
      </c>
      <c r="V359" s="1">
        <f t="shared" si="230"/>
        <v>-3.590583590799683</v>
      </c>
      <c r="W359" s="1">
        <f t="shared" si="231"/>
        <v>-3.590583590799683</v>
      </c>
    </row>
    <row r="360" spans="1:23" x14ac:dyDescent="0.3">
      <c r="A360" s="1">
        <f t="shared" si="217"/>
        <v>5</v>
      </c>
      <c r="B360" s="1">
        <f t="shared" si="232"/>
        <v>2.9371931331038019</v>
      </c>
      <c r="C360" s="1">
        <f t="shared" si="233"/>
        <v>3.0105940804421603</v>
      </c>
      <c r="D360" s="1">
        <f t="shared" si="234"/>
        <v>-1</v>
      </c>
      <c r="E360" s="1">
        <f t="shared" si="218"/>
        <v>3.1276001669018085</v>
      </c>
      <c r="F360" s="1">
        <f t="shared" si="219"/>
        <v>3.3364797610564461</v>
      </c>
      <c r="G360" s="1">
        <f t="shared" si="220"/>
        <v>1</v>
      </c>
      <c r="H360" s="1">
        <f t="shared" si="221"/>
        <v>0.19040703379800661</v>
      </c>
      <c r="I360" s="1">
        <f t="shared" si="222"/>
        <v>0.3258856806142858</v>
      </c>
      <c r="J360" s="1">
        <f t="shared" si="223"/>
        <v>2</v>
      </c>
      <c r="K360" s="1">
        <f>SUMPRODUCT(A338:B338,H360:I360)</f>
        <v>0.33964611716379151</v>
      </c>
      <c r="L360" s="1">
        <f t="shared" si="224"/>
        <v>0.14245631534919151</v>
      </c>
      <c r="M360" s="1">
        <f>IF(A360=B353,0,2*G360*(J360-K360)/L360)</f>
        <v>23.310358389746625</v>
      </c>
      <c r="N360" s="1">
        <f t="shared" si="235"/>
        <v>0</v>
      </c>
      <c r="O360" s="1">
        <f>INDEX(B341:B350,A360)</f>
        <v>1.4153306521721656</v>
      </c>
      <c r="P360" s="1">
        <f t="shared" si="225"/>
        <v>-1</v>
      </c>
      <c r="Q360" s="1">
        <f t="shared" si="226"/>
        <v>-1.4153306521721656</v>
      </c>
      <c r="R360" s="1">
        <f t="shared" si="227"/>
        <v>23.310358389746625</v>
      </c>
      <c r="S360" s="1">
        <f t="shared" si="228"/>
        <v>24.725689041918791</v>
      </c>
      <c r="T360" s="1">
        <f t="shared" si="229"/>
        <v>-1.415330652172166</v>
      </c>
      <c r="U360" s="1">
        <f>MAX(0,MIN(R360,U354))-N360</f>
        <v>5</v>
      </c>
      <c r="V360" s="1">
        <f t="shared" si="230"/>
        <v>3.5846693478278344</v>
      </c>
      <c r="W360" s="1">
        <f t="shared" si="231"/>
        <v>3.5846693478278344</v>
      </c>
    </row>
    <row r="361" spans="1:23" x14ac:dyDescent="0.3">
      <c r="A361" s="1">
        <f t="shared" si="217"/>
        <v>6</v>
      </c>
      <c r="B361" s="1">
        <f t="shared" si="232"/>
        <v>2.9371931331038019</v>
      </c>
      <c r="C361" s="1">
        <f t="shared" si="233"/>
        <v>3.0105940804421603</v>
      </c>
      <c r="D361" s="1">
        <f t="shared" si="234"/>
        <v>-1</v>
      </c>
      <c r="E361" s="1">
        <f t="shared" si="218"/>
        <v>3.4814119572338234</v>
      </c>
      <c r="F361" s="1">
        <f t="shared" si="219"/>
        <v>2.4428336985578198</v>
      </c>
      <c r="G361" s="1">
        <f t="shared" si="220"/>
        <v>-1</v>
      </c>
      <c r="H361" s="1">
        <f t="shared" si="221"/>
        <v>0.54421882413002143</v>
      </c>
      <c r="I361" s="1">
        <f t="shared" si="222"/>
        <v>-0.56776038188434041</v>
      </c>
      <c r="J361" s="1">
        <f t="shared" si="223"/>
        <v>0</v>
      </c>
      <c r="K361" s="1">
        <f>SUMPRODUCT(A338:B338,H361:I361)</f>
        <v>-1.4662391190275639</v>
      </c>
      <c r="L361" s="1">
        <f t="shared" si="224"/>
        <v>0.61852597977491519</v>
      </c>
      <c r="M361" s="1">
        <f>IF(A361=B353,0,2*G361*(J361-K361)/L361)</f>
        <v>-4.7410752885792631</v>
      </c>
      <c r="N361" s="1">
        <f t="shared" si="235"/>
        <v>0</v>
      </c>
      <c r="O361" s="1">
        <f>INDEX(B341:B350,A361)</f>
        <v>2.5722375130633388</v>
      </c>
      <c r="P361" s="1">
        <f t="shared" si="225"/>
        <v>1</v>
      </c>
      <c r="Q361" s="1">
        <f t="shared" si="226"/>
        <v>2.5722375130633388</v>
      </c>
      <c r="R361" s="1">
        <f t="shared" si="227"/>
        <v>4.7410752885792631</v>
      </c>
      <c r="S361" s="1">
        <f t="shared" si="228"/>
        <v>-2.1688377755159243</v>
      </c>
      <c r="T361" s="1">
        <f t="shared" si="229"/>
        <v>2.5722375130633388</v>
      </c>
      <c r="U361" s="1">
        <f>MAX(0,MIN(R361,U354))-N361</f>
        <v>4.7410752885792631</v>
      </c>
      <c r="V361" s="1">
        <f t="shared" si="230"/>
        <v>-2.5722375130633388</v>
      </c>
      <c r="W361" s="1">
        <f t="shared" si="231"/>
        <v>-2.5722375130633388</v>
      </c>
    </row>
    <row r="362" spans="1:23" x14ac:dyDescent="0.3">
      <c r="A362" s="1">
        <f t="shared" si="217"/>
        <v>7</v>
      </c>
      <c r="B362" s="1">
        <f t="shared" si="232"/>
        <v>2.9371931331038019</v>
      </c>
      <c r="C362" s="1">
        <f t="shared" si="233"/>
        <v>3.0105940804421603</v>
      </c>
      <c r="D362" s="1">
        <f t="shared" si="234"/>
        <v>-1</v>
      </c>
      <c r="E362" s="1">
        <f t="shared" si="218"/>
        <v>3.2241541053518081</v>
      </c>
      <c r="F362" s="1">
        <f t="shared" si="219"/>
        <v>2.5407450440248747</v>
      </c>
      <c r="G362" s="1">
        <f t="shared" si="220"/>
        <v>-1</v>
      </c>
      <c r="H362" s="1">
        <f t="shared" si="221"/>
        <v>0.28696097224800621</v>
      </c>
      <c r="I362" s="1">
        <f t="shared" si="222"/>
        <v>-0.46984903641728559</v>
      </c>
      <c r="J362" s="1">
        <f t="shared" si="223"/>
        <v>0</v>
      </c>
      <c r="K362" s="1">
        <f>SUMPRODUCT(A338:B338,H362:I362)</f>
        <v>-1.0502461592840882</v>
      </c>
      <c r="L362" s="1">
        <f t="shared" si="224"/>
        <v>0.30310471661577276</v>
      </c>
      <c r="M362" s="1">
        <f>IF(A362=B353,0,2*G362*(J362-K362)/L362)</f>
        <v>-6.9299229059204688</v>
      </c>
      <c r="N362" s="1">
        <f t="shared" si="235"/>
        <v>0</v>
      </c>
      <c r="O362" s="1">
        <f>INDEX(B341:B350,A362)</f>
        <v>0.40014862216256819</v>
      </c>
      <c r="P362" s="1">
        <f t="shared" si="225"/>
        <v>1</v>
      </c>
      <c r="Q362" s="1">
        <f t="shared" si="226"/>
        <v>0.40014862216256819</v>
      </c>
      <c r="R362" s="1">
        <f t="shared" si="227"/>
        <v>6.9299229059204688</v>
      </c>
      <c r="S362" s="1">
        <f t="shared" si="228"/>
        <v>-6.5297742837579005</v>
      </c>
      <c r="T362" s="1">
        <f t="shared" si="229"/>
        <v>0.4001486221625683</v>
      </c>
      <c r="U362" s="1">
        <f>MAX(0,MIN(R362,U354))-N362</f>
        <v>5</v>
      </c>
      <c r="V362" s="1">
        <f t="shared" si="230"/>
        <v>-0.40014862216256819</v>
      </c>
      <c r="W362" s="1">
        <f t="shared" si="231"/>
        <v>-0.40014862216256819</v>
      </c>
    </row>
    <row r="363" spans="1:23" x14ac:dyDescent="0.3">
      <c r="A363" s="1">
        <f t="shared" si="217"/>
        <v>8</v>
      </c>
      <c r="B363" s="1">
        <f t="shared" si="232"/>
        <v>2.9371931331038019</v>
      </c>
      <c r="C363" s="1">
        <f t="shared" si="233"/>
        <v>3.0105940804421603</v>
      </c>
      <c r="D363" s="1">
        <f t="shared" si="234"/>
        <v>-1</v>
      </c>
      <c r="E363" s="1">
        <f t="shared" si="218"/>
        <v>2.9371931331038019</v>
      </c>
      <c r="F363" s="1">
        <f t="shared" si="219"/>
        <v>3.0105940804421603</v>
      </c>
      <c r="G363" s="1">
        <f t="shared" si="220"/>
        <v>-1</v>
      </c>
      <c r="H363" s="1">
        <f t="shared" si="221"/>
        <v>0</v>
      </c>
      <c r="I363" s="1">
        <f t="shared" si="222"/>
        <v>0</v>
      </c>
      <c r="J363" s="1">
        <f t="shared" si="223"/>
        <v>0</v>
      </c>
      <c r="K363" s="1">
        <f>SUMPRODUCT(A338:B338,H363:I363)</f>
        <v>0</v>
      </c>
      <c r="L363" s="1">
        <f t="shared" si="224"/>
        <v>0</v>
      </c>
      <c r="M363" s="1">
        <f>IF(A363=B353,0,2*G363*(J363-K363)/L363)</f>
        <v>0</v>
      </c>
      <c r="N363" s="1">
        <f t="shared" si="235"/>
        <v>0</v>
      </c>
      <c r="O363" s="1">
        <f>INDEX(B341:B350,A363)</f>
        <v>0</v>
      </c>
      <c r="P363" s="1">
        <f t="shared" si="225"/>
        <v>1</v>
      </c>
      <c r="Q363" s="1">
        <f t="shared" si="226"/>
        <v>0</v>
      </c>
      <c r="R363" s="1">
        <f t="shared" si="227"/>
        <v>0</v>
      </c>
      <c r="S363" s="1">
        <f t="shared" si="228"/>
        <v>0</v>
      </c>
      <c r="T363" s="1">
        <f t="shared" si="229"/>
        <v>0</v>
      </c>
      <c r="U363" s="1">
        <f>MAX(0,MIN(R363,U354))-N363</f>
        <v>0</v>
      </c>
      <c r="V363" s="1">
        <f t="shared" si="230"/>
        <v>0</v>
      </c>
      <c r="W363" s="1">
        <f t="shared" si="231"/>
        <v>0</v>
      </c>
    </row>
    <row r="364" spans="1:23" x14ac:dyDescent="0.3">
      <c r="A364" s="1">
        <f t="shared" si="217"/>
        <v>9</v>
      </c>
      <c r="B364" s="1">
        <f t="shared" si="232"/>
        <v>2.9371931331038019</v>
      </c>
      <c r="C364" s="1">
        <f t="shared" si="233"/>
        <v>3.0105940804421603</v>
      </c>
      <c r="D364" s="1">
        <f t="shared" si="234"/>
        <v>-1</v>
      </c>
      <c r="E364" s="1">
        <f t="shared" si="218"/>
        <v>2.5392793503469195</v>
      </c>
      <c r="F364" s="1">
        <f t="shared" si="219"/>
        <v>2.7866742656136632</v>
      </c>
      <c r="G364" s="1">
        <f t="shared" si="220"/>
        <v>1</v>
      </c>
      <c r="H364" s="1">
        <f t="shared" si="221"/>
        <v>-0.39791378275688238</v>
      </c>
      <c r="I364" s="1">
        <f t="shared" si="222"/>
        <v>-0.2239198148284971</v>
      </c>
      <c r="J364" s="1">
        <f t="shared" si="223"/>
        <v>2</v>
      </c>
      <c r="K364" s="1">
        <f>SUMPRODUCT(A338:B338,H364:I364)</f>
        <v>3.3268426211070012E-2</v>
      </c>
      <c r="L364" s="1">
        <f t="shared" si="224"/>
        <v>0.20847546198071981</v>
      </c>
      <c r="M364" s="1">
        <f>IF(A364=B353,0,2*G364*(J364-K364)/L364)</f>
        <v>18.867751198180024</v>
      </c>
      <c r="N364" s="1">
        <f t="shared" si="235"/>
        <v>0</v>
      </c>
      <c r="O364" s="1">
        <f>INDEX(B341:B350,A364)</f>
        <v>0</v>
      </c>
      <c r="P364" s="1">
        <f t="shared" si="225"/>
        <v>-1</v>
      </c>
      <c r="Q364" s="1">
        <f t="shared" si="226"/>
        <v>0</v>
      </c>
      <c r="R364" s="1">
        <f t="shared" si="227"/>
        <v>18.867751198180024</v>
      </c>
      <c r="S364" s="1">
        <f t="shared" si="228"/>
        <v>18.867751198180024</v>
      </c>
      <c r="T364" s="1">
        <f t="shared" si="229"/>
        <v>0</v>
      </c>
      <c r="U364" s="1">
        <f>MAX(0,MIN(R364,U354))-N364</f>
        <v>5</v>
      </c>
      <c r="V364" s="1">
        <f t="shared" si="230"/>
        <v>5</v>
      </c>
      <c r="W364" s="1">
        <f t="shared" si="231"/>
        <v>5</v>
      </c>
    </row>
    <row r="365" spans="1:23" x14ac:dyDescent="0.3">
      <c r="A365" s="1">
        <f t="shared" si="217"/>
        <v>10</v>
      </c>
      <c r="B365" s="1">
        <f t="shared" si="232"/>
        <v>2.9371931331038019</v>
      </c>
      <c r="C365" s="1">
        <f t="shared" si="233"/>
        <v>3.0105940804421603</v>
      </c>
      <c r="D365" s="1">
        <f t="shared" si="234"/>
        <v>-1</v>
      </c>
      <c r="E365" s="1">
        <f t="shared" si="218"/>
        <v>3.4211658483089531</v>
      </c>
      <c r="F365" s="1">
        <f t="shared" si="219"/>
        <v>2.7726544315495145</v>
      </c>
      <c r="G365" s="1">
        <f t="shared" si="220"/>
        <v>-1</v>
      </c>
      <c r="H365" s="1">
        <f t="shared" si="221"/>
        <v>0.48397271520515117</v>
      </c>
      <c r="I365" s="1">
        <f t="shared" si="222"/>
        <v>-0.23793964889264574</v>
      </c>
      <c r="J365" s="1">
        <f t="shared" si="223"/>
        <v>0</v>
      </c>
      <c r="K365" s="1">
        <f>SUMPRODUCT(A338:B338,H365:I365)</f>
        <v>-0.86995594614991478</v>
      </c>
      <c r="L365" s="1">
        <f t="shared" si="224"/>
        <v>0.29084486557820188</v>
      </c>
      <c r="M365" s="1">
        <f>IF(A365=B353,0,2*G365*(J365-K365)/L365)</f>
        <v>-5.9822678624251147</v>
      </c>
      <c r="N365" s="1">
        <f t="shared" si="235"/>
        <v>0</v>
      </c>
      <c r="O365" s="1">
        <f>INDEX(B341:B350,A365)</f>
        <v>0</v>
      </c>
      <c r="P365" s="1">
        <f t="shared" si="225"/>
        <v>1</v>
      </c>
      <c r="Q365" s="1">
        <f t="shared" si="226"/>
        <v>0</v>
      </c>
      <c r="R365" s="1">
        <f t="shared" si="227"/>
        <v>5.9822678624251147</v>
      </c>
      <c r="S365" s="1">
        <f t="shared" si="228"/>
        <v>-5.9822678624251147</v>
      </c>
      <c r="T365" s="1">
        <f t="shared" si="229"/>
        <v>0</v>
      </c>
      <c r="U365" s="1">
        <f>MAX(0,MIN(R365,U354))-N365</f>
        <v>5</v>
      </c>
      <c r="V365" s="1">
        <f t="shared" si="230"/>
        <v>0</v>
      </c>
      <c r="W365" s="1">
        <f t="shared" si="231"/>
        <v>0</v>
      </c>
    </row>
    <row r="366" spans="1:23" x14ac:dyDescent="0.3">
      <c r="D366" s="1" t="s">
        <v>25</v>
      </c>
      <c r="F366" s="1" t="s">
        <v>26</v>
      </c>
    </row>
    <row r="367" spans="1:23" x14ac:dyDescent="0.3">
      <c r="A367" s="1" t="s">
        <v>52</v>
      </c>
      <c r="B367" s="1">
        <v>1</v>
      </c>
      <c r="D367" s="1">
        <f>INDEX(E356:E365,B367)</f>
        <v>2.5498358112944688</v>
      </c>
      <c r="E367" s="1">
        <f>INDEX(F356:F365,B367)</f>
        <v>3.3377986252420428</v>
      </c>
      <c r="F367" s="1">
        <f>INDEX(G356:G365,B367)</f>
        <v>1</v>
      </c>
    </row>
    <row r="368" spans="1:23" x14ac:dyDescent="0.3">
      <c r="A368" s="1" t="s">
        <v>19</v>
      </c>
      <c r="B368" s="1">
        <f>INDEX(P356:P365,B367)</f>
        <v>-1</v>
      </c>
    </row>
    <row r="369" spans="1:6" x14ac:dyDescent="0.3">
      <c r="A369" s="1" t="str">
        <f>W355</f>
        <v>Actual Δα</v>
      </c>
      <c r="B369" s="1">
        <f>INDEX(W356:W365,B367)</f>
        <v>1.8220287286487595</v>
      </c>
    </row>
    <row r="371" spans="1:6" x14ac:dyDescent="0.3">
      <c r="A371" s="1" t="s">
        <v>34</v>
      </c>
      <c r="B371" s="1">
        <f>B324+1</f>
        <v>7</v>
      </c>
    </row>
    <row r="372" spans="1:6" x14ac:dyDescent="0.3">
      <c r="A372" s="1" t="s">
        <v>17</v>
      </c>
      <c r="B372" s="1" t="s">
        <v>16</v>
      </c>
      <c r="C372" s="1" t="s">
        <v>6</v>
      </c>
      <c r="D372" s="1" t="s">
        <v>18</v>
      </c>
    </row>
    <row r="373" spans="1:6" x14ac:dyDescent="0.3">
      <c r="A373" s="1">
        <f>B341+D373</f>
        <v>5</v>
      </c>
      <c r="B373" s="1">
        <v>5</v>
      </c>
      <c r="C373" s="1">
        <v>1</v>
      </c>
      <c r="D373" s="1">
        <f>IF(C373=B353,-B368*B369,IF(C373=B367,B369, 0))</f>
        <v>1.8220287286487595</v>
      </c>
    </row>
    <row r="374" spans="1:6" x14ac:dyDescent="0.3">
      <c r="A374" s="1">
        <f t="shared" ref="A374:A382" si="236">B342+D374</f>
        <v>1.9696678025021841</v>
      </c>
      <c r="B374" s="1">
        <v>5</v>
      </c>
      <c r="C374" s="1">
        <v>2</v>
      </c>
      <c r="D374" s="1">
        <f>IF(C374=B353,-B368*B369,IF(C374=B367,B369, 0))</f>
        <v>0</v>
      </c>
    </row>
    <row r="375" spans="1:6" x14ac:dyDescent="0.3">
      <c r="A375" s="1">
        <f t="shared" si="236"/>
        <v>0</v>
      </c>
      <c r="B375" s="1">
        <v>5</v>
      </c>
      <c r="C375" s="1">
        <v>3</v>
      </c>
      <c r="D375" s="1">
        <f>IF(C375=B353,-B368*B369,IF(C375=B367,B369, 0))</f>
        <v>0</v>
      </c>
    </row>
    <row r="376" spans="1:6" x14ac:dyDescent="0.3">
      <c r="A376" s="1">
        <f t="shared" si="236"/>
        <v>3.590583590799683</v>
      </c>
      <c r="B376" s="1">
        <v>5</v>
      </c>
      <c r="C376" s="1">
        <v>4</v>
      </c>
      <c r="D376" s="1">
        <f>IF(C376=B353,-B368*B369,IF(C376=B367,B369, 0))</f>
        <v>0</v>
      </c>
    </row>
    <row r="377" spans="1:6" x14ac:dyDescent="0.3">
      <c r="A377" s="1">
        <f t="shared" si="236"/>
        <v>1.4153306521721656</v>
      </c>
      <c r="B377" s="1">
        <v>5</v>
      </c>
      <c r="C377" s="1">
        <v>5</v>
      </c>
      <c r="D377" s="1">
        <f>IF(C377=B353,-B368*B369,IF(C377=B367,B369, 0))</f>
        <v>0</v>
      </c>
    </row>
    <row r="378" spans="1:6" x14ac:dyDescent="0.3">
      <c r="A378" s="1">
        <f t="shared" si="236"/>
        <v>2.5722375130633388</v>
      </c>
      <c r="B378" s="1">
        <v>5</v>
      </c>
      <c r="C378" s="1">
        <v>6</v>
      </c>
      <c r="D378" s="1">
        <f>IF(C378=B353,-B368*B369,IF(C378=B367,B369, 0))</f>
        <v>0</v>
      </c>
    </row>
    <row r="379" spans="1:6" x14ac:dyDescent="0.3">
      <c r="A379" s="1">
        <f t="shared" si="236"/>
        <v>0.40014862216256819</v>
      </c>
      <c r="B379" s="1">
        <v>5</v>
      </c>
      <c r="C379" s="1">
        <v>7</v>
      </c>
      <c r="D379" s="1">
        <f>IF(C379=B353,-B368*B369,IF(C379=B367,B369, 0))</f>
        <v>0</v>
      </c>
    </row>
    <row r="380" spans="1:6" x14ac:dyDescent="0.3">
      <c r="A380" s="1">
        <f t="shared" si="236"/>
        <v>1.8220287286487595</v>
      </c>
      <c r="B380" s="1">
        <v>5</v>
      </c>
      <c r="C380" s="1">
        <v>8</v>
      </c>
      <c r="D380" s="1">
        <f>IF(C380=B353,-B368*B369,IF(C380=B367,B369, 0))</f>
        <v>1.8220287286487595</v>
      </c>
    </row>
    <row r="381" spans="1:6" x14ac:dyDescent="0.3">
      <c r="A381" s="1">
        <f t="shared" si="236"/>
        <v>0</v>
      </c>
      <c r="B381" s="1">
        <v>5</v>
      </c>
      <c r="C381" s="1">
        <v>9</v>
      </c>
      <c r="D381" s="1">
        <f>IF(C381=B353,-B368*B369,IF(C381=B367,B369, 0))</f>
        <v>0</v>
      </c>
    </row>
    <row r="382" spans="1:6" x14ac:dyDescent="0.3">
      <c r="A382" s="1">
        <f t="shared" si="236"/>
        <v>0</v>
      </c>
      <c r="B382" s="1">
        <v>5</v>
      </c>
      <c r="C382" s="1">
        <v>10</v>
      </c>
      <c r="D382" s="1">
        <f>IF(C382=B353,-B368*B369,IF(C382=B367,B369, 0))</f>
        <v>0</v>
      </c>
    </row>
    <row r="384" spans="1:6" x14ac:dyDescent="0.3">
      <c r="A384" s="1" t="s">
        <v>3</v>
      </c>
      <c r="C384" s="1" t="s">
        <v>7</v>
      </c>
      <c r="E384" s="1" t="s">
        <v>32</v>
      </c>
      <c r="F384" s="1" t="s">
        <v>33</v>
      </c>
    </row>
    <row r="385" spans="1:9" x14ac:dyDescent="0.3">
      <c r="A385" s="1">
        <f>SUMPRODUCT(A373:A382,A$31:A$40,A$5:A$14)</f>
        <v>-0.93284532302349643</v>
      </c>
      <c r="B385" s="1">
        <f>SUMPRODUCT(A373:A382,A$31:A$40,B$5:B$14)</f>
        <v>1.4504299483425285</v>
      </c>
      <c r="C385" s="1">
        <f>(E385+F385)/2</f>
        <v>2.0446748080435722</v>
      </c>
      <c r="E385" s="1">
        <f>SUMPRODUCT(A385:B385,B356:C356)-D356</f>
        <v>2.6267089395434331</v>
      </c>
      <c r="F385" s="1">
        <f>SUMPRODUCT(A385:B385,D367:E367)-F367</f>
        <v>1.4626406765437108</v>
      </c>
    </row>
    <row r="387" spans="1:9" x14ac:dyDescent="0.3">
      <c r="A387" s="1" t="s">
        <v>6</v>
      </c>
      <c r="B387" s="1" t="s">
        <v>17</v>
      </c>
      <c r="C387" s="1" t="s">
        <v>16</v>
      </c>
      <c r="D387" s="1" t="s">
        <v>15</v>
      </c>
      <c r="E387" s="1" t="s">
        <v>14</v>
      </c>
      <c r="F387" s="1" t="s">
        <v>9</v>
      </c>
      <c r="G387" s="1" t="s">
        <v>10</v>
      </c>
      <c r="H387" s="1" t="s">
        <v>8</v>
      </c>
      <c r="I387" s="1" t="s">
        <v>46</v>
      </c>
    </row>
    <row r="388" spans="1:9" x14ac:dyDescent="0.3">
      <c r="A388" s="1">
        <v>1</v>
      </c>
      <c r="B388" s="1">
        <f>A373</f>
        <v>5</v>
      </c>
      <c r="C388" s="1">
        <f>B373</f>
        <v>5</v>
      </c>
      <c r="D388" s="1">
        <f>SUMPRODUCT(A385:B385,A$18:B$18)-C385</f>
        <v>0.41796586850013862</v>
      </c>
      <c r="E388" s="1">
        <f>INDEX(A$31:A$40,A388)</f>
        <v>1</v>
      </c>
      <c r="F388" s="1" t="b">
        <f>IF(B388&lt;0.0001, E388*D388&gt;=1,TRUE)</f>
        <v>1</v>
      </c>
      <c r="G388" s="1" t="b">
        <f>IF(ABS(C388-B388)&lt;0.0001, D388*E388&lt;=1,TRUE)</f>
        <v>1</v>
      </c>
      <c r="H388" s="1" t="b">
        <f>AND(F388:G388)</f>
        <v>1</v>
      </c>
      <c r="I388" s="1">
        <f>MAX(0, 1-E388*D388)</f>
        <v>0.58203413149986138</v>
      </c>
    </row>
    <row r="389" spans="1:9" x14ac:dyDescent="0.3">
      <c r="A389" s="1">
        <v>2</v>
      </c>
      <c r="B389" s="1">
        <f t="shared" ref="B389:C389" si="237">A374</f>
        <v>1.9696678025021841</v>
      </c>
      <c r="C389" s="1">
        <f t="shared" si="237"/>
        <v>5</v>
      </c>
      <c r="D389" s="1">
        <f>SUMPRODUCT(A385:B385,A$19:B$19)-C385</f>
        <v>-0.50525790410278093</v>
      </c>
      <c r="E389" s="1">
        <f t="shared" ref="E389:E397" si="238">INDEX(A$31:A$40,A389)</f>
        <v>1</v>
      </c>
      <c r="F389" s="1" t="b">
        <f>IF(B389&lt;0.0001, E389*D389&gt;=1,TRUE)</f>
        <v>1</v>
      </c>
      <c r="G389" s="1" t="b">
        <f t="shared" ref="G389:G397" si="239">IF(ABS(C389-B389)&lt;0.0001, D389*E389&lt;=1,TRUE)</f>
        <v>1</v>
      </c>
      <c r="H389" s="1" t="b">
        <f>AND(F389:G389)</f>
        <v>1</v>
      </c>
      <c r="I389" s="1">
        <f t="shared" ref="I389:I397" si="240">MAX(0, 1-E389*D389)</f>
        <v>1.5052579041027809</v>
      </c>
    </row>
    <row r="390" spans="1:9" x14ac:dyDescent="0.3">
      <c r="A390" s="1">
        <v>3</v>
      </c>
      <c r="B390" s="1">
        <f t="shared" ref="B390:C390" si="241">A375</f>
        <v>0</v>
      </c>
      <c r="C390" s="1">
        <f t="shared" si="241"/>
        <v>5</v>
      </c>
      <c r="D390" s="1">
        <f>SUMPRODUCT(A385:B385,A$20:B$20)-C385</f>
        <v>0.42748048825291374</v>
      </c>
      <c r="E390" s="1">
        <f t="shared" si="238"/>
        <v>1</v>
      </c>
      <c r="F390" s="1" t="b">
        <f>IF(B390&lt;0.0001, E390*D390&gt;=1,TRUE)</f>
        <v>0</v>
      </c>
      <c r="G390" s="1" t="b">
        <f t="shared" si="239"/>
        <v>1</v>
      </c>
      <c r="H390" s="1" t="b">
        <f>AND(F390:G390)</f>
        <v>0</v>
      </c>
      <c r="I390" s="1">
        <f t="shared" si="240"/>
        <v>0.57251951174708626</v>
      </c>
    </row>
    <row r="391" spans="1:9" x14ac:dyDescent="0.3">
      <c r="A391" s="1">
        <v>4</v>
      </c>
      <c r="B391" s="1">
        <f t="shared" ref="B391:C391" si="242">A376</f>
        <v>3.590583590799683</v>
      </c>
      <c r="C391" s="1">
        <f t="shared" si="242"/>
        <v>5</v>
      </c>
      <c r="D391" s="1">
        <f>SUMPRODUCT(A385:B385,A$21:B$21)-C385</f>
        <v>-1.3103209239969775</v>
      </c>
      <c r="E391" s="1">
        <f t="shared" si="238"/>
        <v>-1</v>
      </c>
      <c r="F391" s="1" t="b">
        <f>IF(B391&lt;0.0001, E391*D391&gt;=1,TRUE)</f>
        <v>1</v>
      </c>
      <c r="G391" s="1" t="b">
        <f t="shared" si="239"/>
        <v>1</v>
      </c>
      <c r="H391" s="1" t="b">
        <f>AND(F391:G391)</f>
        <v>1</v>
      </c>
      <c r="I391" s="1">
        <f t="shared" si="240"/>
        <v>0</v>
      </c>
    </row>
    <row r="392" spans="1:9" x14ac:dyDescent="0.3">
      <c r="A392" s="1">
        <v>5</v>
      </c>
      <c r="B392" s="1">
        <f t="shared" ref="B392:C392" si="243">A377</f>
        <v>1.4153306521721656</v>
      </c>
      <c r="C392" s="1">
        <f t="shared" si="243"/>
        <v>5</v>
      </c>
      <c r="D392" s="1">
        <f>SUMPRODUCT(A385:B385,A$22:B$22)-C385</f>
        <v>-0.1229118285504387</v>
      </c>
      <c r="E392" s="1">
        <f t="shared" si="238"/>
        <v>1</v>
      </c>
      <c r="F392" s="1" t="b">
        <f t="shared" ref="F392:F397" si="244">IF(B392&lt;0.0001, E392*D392&gt;=1,TRUE)</f>
        <v>1</v>
      </c>
      <c r="G392" s="1" t="b">
        <f t="shared" si="239"/>
        <v>1</v>
      </c>
      <c r="H392" s="1" t="b">
        <f t="shared" ref="H392:H397" si="245">AND(F392:G392)</f>
        <v>1</v>
      </c>
      <c r="I392" s="1">
        <f t="shared" si="240"/>
        <v>1.1229118285504387</v>
      </c>
    </row>
    <row r="393" spans="1:9" x14ac:dyDescent="0.3">
      <c r="A393" s="1">
        <v>6</v>
      </c>
      <c r="B393" s="1">
        <f t="shared" ref="B393:C393" si="246">A378</f>
        <v>2.5722375130633388</v>
      </c>
      <c r="C393" s="1">
        <f t="shared" si="246"/>
        <v>5</v>
      </c>
      <c r="D393" s="1">
        <f>SUMPRODUCT(A385:B385,A$23:B$23)-C385</f>
        <v>-1.7491345146586146</v>
      </c>
      <c r="E393" s="1">
        <f t="shared" si="238"/>
        <v>-1</v>
      </c>
      <c r="F393" s="1" t="b">
        <f t="shared" si="244"/>
        <v>1</v>
      </c>
      <c r="G393" s="1" t="b">
        <f t="shared" si="239"/>
        <v>1</v>
      </c>
      <c r="H393" s="1" t="b">
        <f t="shared" si="245"/>
        <v>1</v>
      </c>
      <c r="I393" s="1">
        <f t="shared" si="240"/>
        <v>0</v>
      </c>
    </row>
    <row r="394" spans="1:9" x14ac:dyDescent="0.3">
      <c r="A394" s="1">
        <v>7</v>
      </c>
      <c r="B394" s="1">
        <f t="shared" ref="B394:C394" si="247">A379</f>
        <v>0.40014862216256819</v>
      </c>
      <c r="C394" s="1">
        <f t="shared" si="247"/>
        <v>5</v>
      </c>
      <c r="D394" s="1">
        <f>SUMPRODUCT(A385:B385,A$24:B$24)-C385</f>
        <v>-1.3671391829714779</v>
      </c>
      <c r="E394" s="1">
        <f t="shared" si="238"/>
        <v>-1</v>
      </c>
      <c r="F394" s="1" t="b">
        <f t="shared" si="244"/>
        <v>1</v>
      </c>
      <c r="G394" s="1" t="b">
        <f t="shared" si="239"/>
        <v>1</v>
      </c>
      <c r="H394" s="1" t="b">
        <f t="shared" si="245"/>
        <v>1</v>
      </c>
      <c r="I394" s="1">
        <f t="shared" si="240"/>
        <v>0</v>
      </c>
    </row>
    <row r="395" spans="1:9" x14ac:dyDescent="0.3">
      <c r="A395" s="1">
        <v>8</v>
      </c>
      <c r="B395" s="1">
        <f t="shared" ref="B395:C395" si="248">A380</f>
        <v>1.8220287286487595</v>
      </c>
      <c r="C395" s="1">
        <f t="shared" si="248"/>
        <v>5</v>
      </c>
      <c r="D395" s="1">
        <f>SUMPRODUCT(A385:B385,A$25:B$25)-C385</f>
        <v>-0.41796586850013906</v>
      </c>
      <c r="E395" s="1">
        <f t="shared" si="238"/>
        <v>-1</v>
      </c>
      <c r="F395" s="1" t="b">
        <f t="shared" si="244"/>
        <v>1</v>
      </c>
      <c r="G395" s="1" t="b">
        <f t="shared" si="239"/>
        <v>1</v>
      </c>
      <c r="H395" s="1" t="b">
        <f t="shared" si="245"/>
        <v>1</v>
      </c>
      <c r="I395" s="1">
        <f t="shared" si="240"/>
        <v>0.58203413149986094</v>
      </c>
    </row>
    <row r="396" spans="1:9" x14ac:dyDescent="0.3">
      <c r="A396" s="1">
        <v>9</v>
      </c>
      <c r="B396" s="1">
        <f t="shared" ref="B396:C396" si="249">A381</f>
        <v>0</v>
      </c>
      <c r="C396" s="1">
        <f t="shared" si="249"/>
        <v>5</v>
      </c>
      <c r="D396" s="1">
        <f>SUMPRODUCT(A385:B385,A$26:B$26)-C385</f>
        <v>-0.37155386274335989</v>
      </c>
      <c r="E396" s="1">
        <f t="shared" si="238"/>
        <v>1</v>
      </c>
      <c r="F396" s="1" t="b">
        <f t="shared" si="244"/>
        <v>0</v>
      </c>
      <c r="G396" s="1" t="b">
        <f t="shared" si="239"/>
        <v>1</v>
      </c>
      <c r="H396" s="1" t="b">
        <f t="shared" si="245"/>
        <v>0</v>
      </c>
      <c r="I396" s="1">
        <f t="shared" si="240"/>
        <v>1.3715538627433599</v>
      </c>
    </row>
    <row r="397" spans="1:9" x14ac:dyDescent="0.3">
      <c r="A397" s="1">
        <v>10</v>
      </c>
      <c r="B397" s="1">
        <f t="shared" ref="B397:C397" si="250">A382</f>
        <v>0</v>
      </c>
      <c r="C397" s="1">
        <f t="shared" si="250"/>
        <v>5</v>
      </c>
      <c r="D397" s="1">
        <f>SUMPRODUCT(A385:B385,A$27:B$27)-C385</f>
        <v>-1.2145523450022466</v>
      </c>
      <c r="E397" s="1">
        <f t="shared" si="238"/>
        <v>-1</v>
      </c>
      <c r="F397" s="1" t="b">
        <f t="shared" si="244"/>
        <v>1</v>
      </c>
      <c r="G397" s="1" t="b">
        <f t="shared" si="239"/>
        <v>1</v>
      </c>
      <c r="H397" s="1" t="b">
        <f t="shared" si="245"/>
        <v>1</v>
      </c>
      <c r="I397" s="1">
        <f t="shared" si="240"/>
        <v>0</v>
      </c>
    </row>
    <row r="398" spans="1:9" x14ac:dyDescent="0.3">
      <c r="A398" s="1" t="s">
        <v>48</v>
      </c>
      <c r="B398" s="1">
        <f>SUMPRODUCT(B388:B397,E388:E397)</f>
        <v>0</v>
      </c>
      <c r="H398" s="1" t="s">
        <v>44</v>
      </c>
      <c r="I398" s="1">
        <f>SUM(I388:I397)</f>
        <v>5.7363113701433885</v>
      </c>
    </row>
    <row r="399" spans="1:9" x14ac:dyDescent="0.3">
      <c r="C399" s="1" t="s">
        <v>8</v>
      </c>
    </row>
    <row r="400" spans="1:9" x14ac:dyDescent="0.3">
      <c r="A400" s="1" t="s">
        <v>47</v>
      </c>
      <c r="B400" s="1">
        <v>3</v>
      </c>
      <c r="C400" s="1" t="b">
        <f>INDEX(H388:H397,B400)</f>
        <v>0</v>
      </c>
    </row>
    <row r="401" spans="1:23" x14ac:dyDescent="0.3">
      <c r="T401" s="1" t="s">
        <v>51</v>
      </c>
      <c r="U401" s="1">
        <f>INDEX(C388:C397,B400)</f>
        <v>5</v>
      </c>
    </row>
    <row r="402" spans="1:23" x14ac:dyDescent="0.3">
      <c r="A402" s="1" t="s">
        <v>6</v>
      </c>
      <c r="B402" s="1" t="s">
        <v>22</v>
      </c>
      <c r="D402" s="1" t="s">
        <v>23</v>
      </c>
      <c r="E402" s="1" t="s">
        <v>25</v>
      </c>
      <c r="G402" s="1" t="s">
        <v>26</v>
      </c>
      <c r="H402" s="1" t="s">
        <v>11</v>
      </c>
      <c r="J402" s="1" t="s">
        <v>12</v>
      </c>
      <c r="K402" s="1" t="s">
        <v>13</v>
      </c>
      <c r="L402" s="1" t="s">
        <v>27</v>
      </c>
      <c r="M402" s="1" t="s">
        <v>18</v>
      </c>
      <c r="N402" s="1" t="s">
        <v>28</v>
      </c>
      <c r="O402" s="1" t="s">
        <v>29</v>
      </c>
      <c r="P402" s="1" t="s">
        <v>19</v>
      </c>
      <c r="Q402" s="1" t="s">
        <v>37</v>
      </c>
      <c r="R402" s="1" t="s">
        <v>30</v>
      </c>
      <c r="S402" s="1" t="s">
        <v>31</v>
      </c>
      <c r="T402" s="1" t="s">
        <v>37</v>
      </c>
      <c r="U402" s="1" t="s">
        <v>49</v>
      </c>
      <c r="V402" s="1" t="s">
        <v>50</v>
      </c>
      <c r="W402" s="1" t="s">
        <v>45</v>
      </c>
    </row>
    <row r="403" spans="1:23" x14ac:dyDescent="0.3">
      <c r="A403" s="1">
        <f>A388</f>
        <v>1</v>
      </c>
      <c r="B403" s="1">
        <f>INDEX(A$18:A$27,B400)</f>
        <v>2.7582484583772682</v>
      </c>
      <c r="C403" s="1">
        <f>INDEX(B$18:B$27,B400)</f>
        <v>3.4783992678831801</v>
      </c>
      <c r="D403" s="1">
        <f>INDEX(A$31:A$40,B400)</f>
        <v>1</v>
      </c>
      <c r="E403" s="1">
        <f>INDEX(A$18:A$27,A403)</f>
        <v>2.5498358112944688</v>
      </c>
      <c r="F403" s="1">
        <f>INDEX(B$18:B$27,A403)</f>
        <v>3.3377986252420428</v>
      </c>
      <c r="G403" s="1">
        <f>INDEX(A$31:A$40,A403)</f>
        <v>1</v>
      </c>
      <c r="H403" s="1">
        <f>E403-B403</f>
        <v>-0.20841264708279938</v>
      </c>
      <c r="I403" s="1">
        <f>F403-C403</f>
        <v>-0.14060064264113725</v>
      </c>
      <c r="J403" s="1">
        <f>G403-D403</f>
        <v>0</v>
      </c>
      <c r="K403" s="1">
        <f>SUMPRODUCT(A385:B385,H403:I403)</f>
        <v>-9.5146197527750664E-3</v>
      </c>
      <c r="L403" s="1">
        <f>SUMPRODUCT(H403:I403,H403:I403)</f>
        <v>6.320437217516027E-2</v>
      </c>
      <c r="M403" s="1">
        <f>IF(A403=B400,0,2*G403*(J403-K403)/L403)</f>
        <v>0.30107473345061952</v>
      </c>
      <c r="N403" s="1">
        <f>INDEX(B388:B397,B400)</f>
        <v>0</v>
      </c>
      <c r="O403" s="1">
        <f>INDEX(B388:B397,A403)</f>
        <v>5</v>
      </c>
      <c r="P403" s="1">
        <f>G403*D403</f>
        <v>1</v>
      </c>
      <c r="Q403" s="1">
        <f>N403+P403*O403</f>
        <v>5</v>
      </c>
      <c r="R403" s="1">
        <f>N403-P403*M403</f>
        <v>-0.30107473345061952</v>
      </c>
      <c r="S403" s="1">
        <f>O403+M403</f>
        <v>5.3010747334506192</v>
      </c>
      <c r="T403" s="1">
        <f>R403+P403*S403</f>
        <v>5</v>
      </c>
      <c r="U403" s="1">
        <f>MAX(0,MIN(R403,U401))-N403</f>
        <v>0</v>
      </c>
      <c r="V403" s="1">
        <f>MAX(0,MIN(S403,C388))-O403</f>
        <v>0</v>
      </c>
      <c r="W403" s="1">
        <f>SIGN(M403)*MIN(ABS(U403), ABS(V403))</f>
        <v>0</v>
      </c>
    </row>
    <row r="404" spans="1:23" x14ac:dyDescent="0.3">
      <c r="A404" s="1">
        <f t="shared" ref="A404:A412" si="251">A389</f>
        <v>2</v>
      </c>
      <c r="B404" s="1">
        <f>B403</f>
        <v>2.7582484583772682</v>
      </c>
      <c r="C404" s="1">
        <f>C403</f>
        <v>3.4783992678831801</v>
      </c>
      <c r="D404" s="1">
        <f>D403</f>
        <v>1</v>
      </c>
      <c r="E404" s="1">
        <f t="shared" ref="E404:E412" si="252">INDEX(A$18:A$27,A404)</f>
        <v>3.0668219762439763</v>
      </c>
      <c r="F404" s="1">
        <f t="shared" ref="F404:F412" si="253">INDEX(B$18:B$27,A404)</f>
        <v>3.0337814287784579</v>
      </c>
      <c r="G404" s="1">
        <f t="shared" ref="G404:G412" si="254">INDEX(A$31:A$40,A404)</f>
        <v>1</v>
      </c>
      <c r="H404" s="1">
        <f t="shared" ref="H404:H412" si="255">E404-B404</f>
        <v>0.30857351786670817</v>
      </c>
      <c r="I404" s="1">
        <f t="shared" ref="I404:I412" si="256">F404-C404</f>
        <v>-0.44461783910472219</v>
      </c>
      <c r="J404" s="1">
        <f t="shared" ref="J404:J412" si="257">G404-D404</f>
        <v>0</v>
      </c>
      <c r="K404" s="1">
        <f>SUMPRODUCT(A385:B385,H404:I404)</f>
        <v>-0.93273839235569489</v>
      </c>
      <c r="L404" s="1">
        <f t="shared" ref="L404:L412" si="258">SUMPRODUCT(H404:I404,H404:I404)</f>
        <v>0.2929026387787883</v>
      </c>
      <c r="M404" s="1">
        <f>IF(A404=B400,0,2*G404*(J404-K404)/L404)</f>
        <v>6.3689313025283871</v>
      </c>
      <c r="N404" s="1">
        <f>N403</f>
        <v>0</v>
      </c>
      <c r="O404" s="1">
        <f>INDEX(B388:B397,A404)</f>
        <v>1.9696678025021841</v>
      </c>
      <c r="P404" s="1">
        <f t="shared" ref="P404:P412" si="259">G404*D404</f>
        <v>1</v>
      </c>
      <c r="Q404" s="1">
        <f t="shared" ref="Q404:Q412" si="260">N404+P404*O404</f>
        <v>1.9696678025021841</v>
      </c>
      <c r="R404" s="1">
        <f t="shared" ref="R404:R412" si="261">N404-P404*M404</f>
        <v>-6.3689313025283871</v>
      </c>
      <c r="S404" s="1">
        <f t="shared" ref="S404:S412" si="262">O404+M404</f>
        <v>8.3385991050305712</v>
      </c>
      <c r="T404" s="1">
        <f t="shared" ref="T404:T412" si="263">R404+P404*S404</f>
        <v>1.9696678025021841</v>
      </c>
      <c r="U404" s="1">
        <f>MAX(0,MIN(R404,U401))-N404</f>
        <v>0</v>
      </c>
      <c r="V404" s="1">
        <f t="shared" ref="V404:V412" si="264">MAX(0,MIN(S404,C389))-O404</f>
        <v>3.0303321974978159</v>
      </c>
      <c r="W404" s="1">
        <f t="shared" ref="W404:W412" si="265">SIGN(M404)*MIN(ABS(U404), ABS(V404))</f>
        <v>0</v>
      </c>
    </row>
    <row r="405" spans="1:23" x14ac:dyDescent="0.3">
      <c r="A405" s="1">
        <f t="shared" si="251"/>
        <v>3</v>
      </c>
      <c r="B405" s="1">
        <f t="shared" ref="B405:B412" si="266">B404</f>
        <v>2.7582484583772682</v>
      </c>
      <c r="C405" s="1">
        <f t="shared" ref="C405:C412" si="267">C404</f>
        <v>3.4783992678831801</v>
      </c>
      <c r="D405" s="1">
        <f t="shared" ref="D405:D412" si="268">D404</f>
        <v>1</v>
      </c>
      <c r="E405" s="1">
        <f t="shared" si="252"/>
        <v>2.7582484583772682</v>
      </c>
      <c r="F405" s="1">
        <f t="shared" si="253"/>
        <v>3.4783992678831801</v>
      </c>
      <c r="G405" s="1">
        <f t="shared" si="254"/>
        <v>1</v>
      </c>
      <c r="H405" s="1">
        <f t="shared" si="255"/>
        <v>0</v>
      </c>
      <c r="I405" s="1">
        <f t="shared" si="256"/>
        <v>0</v>
      </c>
      <c r="J405" s="1">
        <f t="shared" si="257"/>
        <v>0</v>
      </c>
      <c r="K405" s="1">
        <f>SUMPRODUCT(A385:B385,H405:I405)</f>
        <v>0</v>
      </c>
      <c r="L405" s="1">
        <f t="shared" si="258"/>
        <v>0</v>
      </c>
      <c r="M405" s="1">
        <f>IF(A405=B400,0,2*G405*(J405-K405)/L405)</f>
        <v>0</v>
      </c>
      <c r="N405" s="1">
        <f t="shared" ref="N405:N412" si="269">N404</f>
        <v>0</v>
      </c>
      <c r="O405" s="1">
        <f>INDEX(B388:B397,A405)</f>
        <v>0</v>
      </c>
      <c r="P405" s="1">
        <f t="shared" si="259"/>
        <v>1</v>
      </c>
      <c r="Q405" s="1">
        <f t="shared" si="260"/>
        <v>0</v>
      </c>
      <c r="R405" s="1">
        <f t="shared" si="261"/>
        <v>0</v>
      </c>
      <c r="S405" s="1">
        <f t="shared" si="262"/>
        <v>0</v>
      </c>
      <c r="T405" s="1">
        <f t="shared" si="263"/>
        <v>0</v>
      </c>
      <c r="U405" s="1">
        <f>MAX(0,MIN(R405,U401))-N405</f>
        <v>0</v>
      </c>
      <c r="V405" s="1">
        <f t="shared" si="264"/>
        <v>0</v>
      </c>
      <c r="W405" s="1">
        <f t="shared" si="265"/>
        <v>0</v>
      </c>
    </row>
    <row r="406" spans="1:23" x14ac:dyDescent="0.3">
      <c r="A406" s="1">
        <f t="shared" si="251"/>
        <v>4</v>
      </c>
      <c r="B406" s="1">
        <f t="shared" si="266"/>
        <v>2.7582484583772682</v>
      </c>
      <c r="C406" s="1">
        <f t="shared" si="267"/>
        <v>3.4783992678831801</v>
      </c>
      <c r="D406" s="1">
        <f t="shared" si="268"/>
        <v>1</v>
      </c>
      <c r="E406" s="1">
        <f t="shared" si="252"/>
        <v>3.3704505261530988</v>
      </c>
      <c r="F406" s="1">
        <f t="shared" si="253"/>
        <v>2.6740091090112208</v>
      </c>
      <c r="G406" s="1">
        <f t="shared" si="254"/>
        <v>-1</v>
      </c>
      <c r="H406" s="1">
        <f t="shared" si="255"/>
        <v>0.61220206777583064</v>
      </c>
      <c r="I406" s="1">
        <f t="shared" si="256"/>
        <v>-0.8043901588719593</v>
      </c>
      <c r="J406" s="1">
        <f t="shared" si="257"/>
        <v>-2</v>
      </c>
      <c r="K406" s="1">
        <f>SUMPRODUCT(A385:B385,H406:I406)</f>
        <v>-1.7378014122498913</v>
      </c>
      <c r="L406" s="1">
        <f t="shared" si="258"/>
        <v>1.0218348994790587</v>
      </c>
      <c r="M406" s="1">
        <f>IF(A406=B400,0,2*G406*(J406-K406)/L406)</f>
        <v>0.51319168660960812</v>
      </c>
      <c r="N406" s="1">
        <f t="shared" si="269"/>
        <v>0</v>
      </c>
      <c r="O406" s="1">
        <f>INDEX(B388:B397,A406)</f>
        <v>3.590583590799683</v>
      </c>
      <c r="P406" s="1">
        <f t="shared" si="259"/>
        <v>-1</v>
      </c>
      <c r="Q406" s="1">
        <f t="shared" si="260"/>
        <v>-3.590583590799683</v>
      </c>
      <c r="R406" s="1">
        <f t="shared" si="261"/>
        <v>0.51319168660960812</v>
      </c>
      <c r="S406" s="1">
        <f t="shared" si="262"/>
        <v>4.1037752774092908</v>
      </c>
      <c r="T406" s="1">
        <f t="shared" si="263"/>
        <v>-3.5905835907996826</v>
      </c>
      <c r="U406" s="1">
        <f>MAX(0,MIN(R406,U401))-N406</f>
        <v>0.51319168660960812</v>
      </c>
      <c r="V406" s="1">
        <f t="shared" si="264"/>
        <v>0.51319168660960779</v>
      </c>
      <c r="W406" s="1">
        <f t="shared" si="265"/>
        <v>0.51319168660960779</v>
      </c>
    </row>
    <row r="407" spans="1:23" x14ac:dyDescent="0.3">
      <c r="A407" s="1">
        <f t="shared" si="251"/>
        <v>5</v>
      </c>
      <c r="B407" s="1">
        <f t="shared" si="266"/>
        <v>2.7582484583772682</v>
      </c>
      <c r="C407" s="1">
        <f t="shared" si="267"/>
        <v>3.4783992678831801</v>
      </c>
      <c r="D407" s="1">
        <f t="shared" si="268"/>
        <v>1</v>
      </c>
      <c r="E407" s="1">
        <f t="shared" si="252"/>
        <v>3.1276001669018085</v>
      </c>
      <c r="F407" s="1">
        <f t="shared" si="253"/>
        <v>3.3364797610564461</v>
      </c>
      <c r="G407" s="1">
        <f t="shared" si="254"/>
        <v>1</v>
      </c>
      <c r="H407" s="1">
        <f t="shared" si="255"/>
        <v>0.36935170852454036</v>
      </c>
      <c r="I407" s="1">
        <f t="shared" si="256"/>
        <v>-0.14191950682673404</v>
      </c>
      <c r="J407" s="1">
        <f t="shared" si="257"/>
        <v>0</v>
      </c>
      <c r="K407" s="1">
        <f>SUMPRODUCT(A385:B385,H407:I407)</f>
        <v>-0.5503923168033521</v>
      </c>
      <c r="L407" s="1">
        <f t="shared" si="258"/>
        <v>0.15656183100794041</v>
      </c>
      <c r="M407" s="1">
        <f>IF(A407=B400,0,2*G407*(J407-K407)/L407)</f>
        <v>7.0309897790533329</v>
      </c>
      <c r="N407" s="1">
        <f t="shared" si="269"/>
        <v>0</v>
      </c>
      <c r="O407" s="1">
        <f>INDEX(B388:B397,A407)</f>
        <v>1.4153306521721656</v>
      </c>
      <c r="P407" s="1">
        <f t="shared" si="259"/>
        <v>1</v>
      </c>
      <c r="Q407" s="1">
        <f t="shared" si="260"/>
        <v>1.4153306521721656</v>
      </c>
      <c r="R407" s="1">
        <f t="shared" si="261"/>
        <v>-7.0309897790533329</v>
      </c>
      <c r="S407" s="1">
        <f t="shared" si="262"/>
        <v>8.446320431225498</v>
      </c>
      <c r="T407" s="1">
        <f t="shared" si="263"/>
        <v>1.4153306521721651</v>
      </c>
      <c r="U407" s="1">
        <f>MAX(0,MIN(R407,U401))-N407</f>
        <v>0</v>
      </c>
      <c r="V407" s="1">
        <f t="shared" si="264"/>
        <v>3.5846693478278344</v>
      </c>
      <c r="W407" s="1">
        <f t="shared" si="265"/>
        <v>0</v>
      </c>
    </row>
    <row r="408" spans="1:23" x14ac:dyDescent="0.3">
      <c r="A408" s="1">
        <f t="shared" si="251"/>
        <v>6</v>
      </c>
      <c r="B408" s="1">
        <f t="shared" si="266"/>
        <v>2.7582484583772682</v>
      </c>
      <c r="C408" s="1">
        <f t="shared" si="267"/>
        <v>3.4783992678831801</v>
      </c>
      <c r="D408" s="1">
        <f t="shared" si="268"/>
        <v>1</v>
      </c>
      <c r="E408" s="1">
        <f t="shared" si="252"/>
        <v>3.4814119572338234</v>
      </c>
      <c r="F408" s="1">
        <f t="shared" si="253"/>
        <v>2.4428336985578198</v>
      </c>
      <c r="G408" s="1">
        <f t="shared" si="254"/>
        <v>-1</v>
      </c>
      <c r="H408" s="1">
        <f t="shared" si="255"/>
        <v>0.72316349885655518</v>
      </c>
      <c r="I408" s="1">
        <f t="shared" si="256"/>
        <v>-1.0355655693253603</v>
      </c>
      <c r="J408" s="1">
        <f t="shared" si="257"/>
        <v>-2</v>
      </c>
      <c r="K408" s="1">
        <f>SUMPRODUCT(A385:B385,H408:I408)</f>
        <v>-2.1766150029115283</v>
      </c>
      <c r="L408" s="1">
        <f t="shared" si="258"/>
        <v>1.5953614944506125</v>
      </c>
      <c r="M408" s="1">
        <f>IF(A408=B400,0,2*G408*(J408-K408)/L408)</f>
        <v>-0.221410637684155</v>
      </c>
      <c r="N408" s="1">
        <f t="shared" si="269"/>
        <v>0</v>
      </c>
      <c r="O408" s="1">
        <f>INDEX(B388:B397,A408)</f>
        <v>2.5722375130633388</v>
      </c>
      <c r="P408" s="1">
        <f t="shared" si="259"/>
        <v>-1</v>
      </c>
      <c r="Q408" s="1">
        <f t="shared" si="260"/>
        <v>-2.5722375130633388</v>
      </c>
      <c r="R408" s="1">
        <f t="shared" si="261"/>
        <v>-0.221410637684155</v>
      </c>
      <c r="S408" s="1">
        <f t="shared" si="262"/>
        <v>2.3508268753791839</v>
      </c>
      <c r="T408" s="1">
        <f t="shared" si="263"/>
        <v>-2.5722375130633388</v>
      </c>
      <c r="U408" s="1">
        <f>MAX(0,MIN(R408,U401))-N408</f>
        <v>0</v>
      </c>
      <c r="V408" s="1">
        <f t="shared" si="264"/>
        <v>-0.22141063768415492</v>
      </c>
      <c r="W408" s="1">
        <f t="shared" si="265"/>
        <v>0</v>
      </c>
    </row>
    <row r="409" spans="1:23" x14ac:dyDescent="0.3">
      <c r="A409" s="1">
        <f t="shared" si="251"/>
        <v>7</v>
      </c>
      <c r="B409" s="1">
        <f t="shared" si="266"/>
        <v>2.7582484583772682</v>
      </c>
      <c r="C409" s="1">
        <f t="shared" si="267"/>
        <v>3.4783992678831801</v>
      </c>
      <c r="D409" s="1">
        <f t="shared" si="268"/>
        <v>1</v>
      </c>
      <c r="E409" s="1">
        <f t="shared" si="252"/>
        <v>3.2241541053518081</v>
      </c>
      <c r="F409" s="1">
        <f t="shared" si="253"/>
        <v>2.5407450440248747</v>
      </c>
      <c r="G409" s="1">
        <f t="shared" si="254"/>
        <v>-1</v>
      </c>
      <c r="H409" s="1">
        <f t="shared" si="255"/>
        <v>0.46590564697453996</v>
      </c>
      <c r="I409" s="1">
        <f t="shared" si="256"/>
        <v>-0.93765422385830544</v>
      </c>
      <c r="J409" s="1">
        <f t="shared" si="257"/>
        <v>-2</v>
      </c>
      <c r="K409" s="1">
        <f>SUMPRODUCT(A385:B385,H409:I409)</f>
        <v>-1.7946196712243914</v>
      </c>
      <c r="L409" s="1">
        <f t="shared" si="258"/>
        <v>1.0962635154020857</v>
      </c>
      <c r="M409" s="1">
        <f>IF(A409=B400,0,2*G409*(J409-K409)/L409)</f>
        <v>0.37469153335870997</v>
      </c>
      <c r="N409" s="1">
        <f t="shared" si="269"/>
        <v>0</v>
      </c>
      <c r="O409" s="1">
        <f>INDEX(B388:B397,A409)</f>
        <v>0.40014862216256819</v>
      </c>
      <c r="P409" s="1">
        <f t="shared" si="259"/>
        <v>-1</v>
      </c>
      <c r="Q409" s="1">
        <f t="shared" si="260"/>
        <v>-0.40014862216256819</v>
      </c>
      <c r="R409" s="1">
        <f t="shared" si="261"/>
        <v>0.37469153335870997</v>
      </c>
      <c r="S409" s="1">
        <f t="shared" si="262"/>
        <v>0.77484015552127816</v>
      </c>
      <c r="T409" s="1">
        <f t="shared" si="263"/>
        <v>-0.40014862216256819</v>
      </c>
      <c r="U409" s="1">
        <f>MAX(0,MIN(R409,U401))-N409</f>
        <v>0.37469153335870997</v>
      </c>
      <c r="V409" s="1">
        <f t="shared" si="264"/>
        <v>0.37469153335870997</v>
      </c>
      <c r="W409" s="1">
        <f t="shared" si="265"/>
        <v>0.37469153335870997</v>
      </c>
    </row>
    <row r="410" spans="1:23" x14ac:dyDescent="0.3">
      <c r="A410" s="1">
        <f t="shared" si="251"/>
        <v>8</v>
      </c>
      <c r="B410" s="1">
        <f t="shared" si="266"/>
        <v>2.7582484583772682</v>
      </c>
      <c r="C410" s="1">
        <f t="shared" si="267"/>
        <v>3.4783992678831801</v>
      </c>
      <c r="D410" s="1">
        <f t="shared" si="268"/>
        <v>1</v>
      </c>
      <c r="E410" s="1">
        <f t="shared" si="252"/>
        <v>2.9371931331038019</v>
      </c>
      <c r="F410" s="1">
        <f t="shared" si="253"/>
        <v>3.0105940804421603</v>
      </c>
      <c r="G410" s="1">
        <f t="shared" si="254"/>
        <v>-1</v>
      </c>
      <c r="H410" s="1">
        <f t="shared" si="255"/>
        <v>0.17894467472653375</v>
      </c>
      <c r="I410" s="1">
        <f t="shared" si="256"/>
        <v>-0.46780518744101984</v>
      </c>
      <c r="J410" s="1">
        <f t="shared" si="257"/>
        <v>-2</v>
      </c>
      <c r="K410" s="1">
        <f>SUMPRODUCT(A385:B385,H410:I410)</f>
        <v>-0.84544635675305302</v>
      </c>
      <c r="L410" s="1">
        <f t="shared" si="258"/>
        <v>0.25086289000971268</v>
      </c>
      <c r="M410" s="1">
        <f>IF(A410=B400,0,2*G410*(J410-K410)/L410)</f>
        <v>9.204658713787806</v>
      </c>
      <c r="N410" s="1">
        <f t="shared" si="269"/>
        <v>0</v>
      </c>
      <c r="O410" s="1">
        <f>INDEX(B388:B397,A410)</f>
        <v>1.8220287286487595</v>
      </c>
      <c r="P410" s="1">
        <f t="shared" si="259"/>
        <v>-1</v>
      </c>
      <c r="Q410" s="1">
        <f t="shared" si="260"/>
        <v>-1.8220287286487595</v>
      </c>
      <c r="R410" s="1">
        <f t="shared" si="261"/>
        <v>9.204658713787806</v>
      </c>
      <c r="S410" s="1">
        <f t="shared" si="262"/>
        <v>11.026687442436565</v>
      </c>
      <c r="T410" s="1">
        <f t="shared" si="263"/>
        <v>-1.8220287286487586</v>
      </c>
      <c r="U410" s="1">
        <f>MAX(0,MIN(R410,U401))-N410</f>
        <v>5</v>
      </c>
      <c r="V410" s="1">
        <f t="shared" si="264"/>
        <v>3.1779712713512405</v>
      </c>
      <c r="W410" s="1">
        <f t="shared" si="265"/>
        <v>3.1779712713512405</v>
      </c>
    </row>
    <row r="411" spans="1:23" x14ac:dyDescent="0.3">
      <c r="A411" s="1">
        <f t="shared" si="251"/>
        <v>9</v>
      </c>
      <c r="B411" s="1">
        <f t="shared" si="266"/>
        <v>2.7582484583772682</v>
      </c>
      <c r="C411" s="1">
        <f t="shared" si="267"/>
        <v>3.4783992678831801</v>
      </c>
      <c r="D411" s="1">
        <f t="shared" si="268"/>
        <v>1</v>
      </c>
      <c r="E411" s="1">
        <f t="shared" si="252"/>
        <v>2.5392793503469195</v>
      </c>
      <c r="F411" s="1">
        <f t="shared" si="253"/>
        <v>2.7866742656136632</v>
      </c>
      <c r="G411" s="1">
        <f t="shared" si="254"/>
        <v>1</v>
      </c>
      <c r="H411" s="1">
        <f t="shared" si="255"/>
        <v>-0.21896910803034864</v>
      </c>
      <c r="I411" s="1">
        <f t="shared" si="256"/>
        <v>-0.69172500226951694</v>
      </c>
      <c r="J411" s="1">
        <f t="shared" si="257"/>
        <v>0</v>
      </c>
      <c r="K411" s="1">
        <f>SUMPRODUCT(A385:B385,H411:I411)</f>
        <v>-0.79903435099627329</v>
      </c>
      <c r="L411" s="1">
        <f t="shared" si="258"/>
        <v>0.52643094903636967</v>
      </c>
      <c r="M411" s="1">
        <f>IF(A411=B400,0,2*G411*(J411-K411)/L411)</f>
        <v>3.0356663203746033</v>
      </c>
      <c r="N411" s="1">
        <f t="shared" si="269"/>
        <v>0</v>
      </c>
      <c r="O411" s="1">
        <f>INDEX(B388:B397,A411)</f>
        <v>0</v>
      </c>
      <c r="P411" s="1">
        <f t="shared" si="259"/>
        <v>1</v>
      </c>
      <c r="Q411" s="1">
        <f t="shared" si="260"/>
        <v>0</v>
      </c>
      <c r="R411" s="1">
        <f t="shared" si="261"/>
        <v>-3.0356663203746033</v>
      </c>
      <c r="S411" s="1">
        <f t="shared" si="262"/>
        <v>3.0356663203746033</v>
      </c>
      <c r="T411" s="1">
        <f t="shared" si="263"/>
        <v>0</v>
      </c>
      <c r="U411" s="1">
        <f>MAX(0,MIN(R411,U401))-N411</f>
        <v>0</v>
      </c>
      <c r="V411" s="1">
        <f t="shared" si="264"/>
        <v>3.0356663203746033</v>
      </c>
      <c r="W411" s="1">
        <f t="shared" si="265"/>
        <v>0</v>
      </c>
    </row>
    <row r="412" spans="1:23" x14ac:dyDescent="0.3">
      <c r="A412" s="1">
        <f t="shared" si="251"/>
        <v>10</v>
      </c>
      <c r="B412" s="1">
        <f t="shared" si="266"/>
        <v>2.7582484583772682</v>
      </c>
      <c r="C412" s="1">
        <f t="shared" si="267"/>
        <v>3.4783992678831801</v>
      </c>
      <c r="D412" s="1">
        <f t="shared" si="268"/>
        <v>1</v>
      </c>
      <c r="E412" s="1">
        <f t="shared" si="252"/>
        <v>3.4211658483089531</v>
      </c>
      <c r="F412" s="1">
        <f t="shared" si="253"/>
        <v>2.7726544315495145</v>
      </c>
      <c r="G412" s="1">
        <f t="shared" si="254"/>
        <v>-1</v>
      </c>
      <c r="H412" s="1">
        <f t="shared" si="255"/>
        <v>0.66291738993168492</v>
      </c>
      <c r="I412" s="1">
        <f t="shared" si="256"/>
        <v>-0.70574483633366558</v>
      </c>
      <c r="J412" s="1">
        <f t="shared" si="257"/>
        <v>-2</v>
      </c>
      <c r="K412" s="1">
        <f>SUMPRODUCT(A385:B385,H412:I412)</f>
        <v>-1.6420328332551604</v>
      </c>
      <c r="L412" s="1">
        <f t="shared" si="258"/>
        <v>0.93753523988547005</v>
      </c>
      <c r="M412" s="1">
        <f>IF(A412=B400,0,2*G412*(J412-K412)/L412)</f>
        <v>0.7636345846340008</v>
      </c>
      <c r="N412" s="1">
        <f t="shared" si="269"/>
        <v>0</v>
      </c>
      <c r="O412" s="1">
        <f>INDEX(B388:B397,A412)</f>
        <v>0</v>
      </c>
      <c r="P412" s="1">
        <f t="shared" si="259"/>
        <v>-1</v>
      </c>
      <c r="Q412" s="1">
        <f t="shared" si="260"/>
        <v>0</v>
      </c>
      <c r="R412" s="1">
        <f t="shared" si="261"/>
        <v>0.7636345846340008</v>
      </c>
      <c r="S412" s="1">
        <f t="shared" si="262"/>
        <v>0.7636345846340008</v>
      </c>
      <c r="T412" s="1">
        <f t="shared" si="263"/>
        <v>0</v>
      </c>
      <c r="U412" s="1">
        <f>MAX(0,MIN(R412,U401))-N412</f>
        <v>0.7636345846340008</v>
      </c>
      <c r="V412" s="1">
        <f t="shared" si="264"/>
        <v>0.7636345846340008</v>
      </c>
      <c r="W412" s="1">
        <f t="shared" si="265"/>
        <v>0.7636345846340008</v>
      </c>
    </row>
    <row r="413" spans="1:23" x14ac:dyDescent="0.3">
      <c r="D413" s="1" t="s">
        <v>25</v>
      </c>
      <c r="F413" s="1" t="s">
        <v>26</v>
      </c>
    </row>
    <row r="414" spans="1:23" x14ac:dyDescent="0.3">
      <c r="A414" s="1" t="s">
        <v>52</v>
      </c>
      <c r="B414" s="1">
        <v>4</v>
      </c>
      <c r="D414" s="1">
        <f>INDEX(E403:E412,B414)</f>
        <v>3.3704505261530988</v>
      </c>
      <c r="E414" s="1">
        <f>INDEX(F403:F412,B414)</f>
        <v>2.6740091090112208</v>
      </c>
      <c r="F414" s="1">
        <f>INDEX(G403:G412,B414)</f>
        <v>-1</v>
      </c>
    </row>
    <row r="415" spans="1:23" x14ac:dyDescent="0.3">
      <c r="A415" s="1" t="s">
        <v>19</v>
      </c>
      <c r="B415" s="1">
        <f>INDEX(P403:P412,B414)</f>
        <v>-1</v>
      </c>
    </row>
    <row r="416" spans="1:23" x14ac:dyDescent="0.3">
      <c r="A416" s="1" t="str">
        <f>W402</f>
        <v>Actual Δα</v>
      </c>
      <c r="B416" s="1">
        <f>INDEX(W403:W412,B414)</f>
        <v>0.51319168660960779</v>
      </c>
    </row>
    <row r="418" spans="1:6" x14ac:dyDescent="0.3">
      <c r="A418" s="1" t="s">
        <v>34</v>
      </c>
      <c r="B418" s="1">
        <f>B371+1</f>
        <v>8</v>
      </c>
    </row>
    <row r="419" spans="1:6" x14ac:dyDescent="0.3">
      <c r="A419" s="1" t="s">
        <v>17</v>
      </c>
      <c r="B419" s="1" t="s">
        <v>16</v>
      </c>
      <c r="C419" s="1" t="s">
        <v>6</v>
      </c>
      <c r="D419" s="1" t="s">
        <v>18</v>
      </c>
    </row>
    <row r="420" spans="1:6" x14ac:dyDescent="0.3">
      <c r="A420" s="1">
        <f>B388+D420</f>
        <v>5</v>
      </c>
      <c r="B420" s="1">
        <v>5</v>
      </c>
      <c r="C420" s="1">
        <v>1</v>
      </c>
      <c r="D420" s="1">
        <f>IF(C420=B400,-B415*B416,IF(C420=B414,B416, 0))</f>
        <v>0</v>
      </c>
    </row>
    <row r="421" spans="1:6" x14ac:dyDescent="0.3">
      <c r="A421" s="1">
        <f t="shared" ref="A421:A429" si="270">B389+D421</f>
        <v>1.9696678025021841</v>
      </c>
      <c r="B421" s="1">
        <v>5</v>
      </c>
      <c r="C421" s="1">
        <v>2</v>
      </c>
      <c r="D421" s="1">
        <f>IF(C421=B400,-B415*B416,IF(C421=B414,B416, 0))</f>
        <v>0</v>
      </c>
    </row>
    <row r="422" spans="1:6" x14ac:dyDescent="0.3">
      <c r="A422" s="1">
        <f t="shared" si="270"/>
        <v>0.51319168660960779</v>
      </c>
      <c r="B422" s="1">
        <v>5</v>
      </c>
      <c r="C422" s="1">
        <v>3</v>
      </c>
      <c r="D422" s="1">
        <f>IF(C422=B400,-B415*B416,IF(C422=B414,B416, 0))</f>
        <v>0.51319168660960779</v>
      </c>
    </row>
    <row r="423" spans="1:6" x14ac:dyDescent="0.3">
      <c r="A423" s="1">
        <f t="shared" si="270"/>
        <v>4.1037752774092908</v>
      </c>
      <c r="B423" s="1">
        <v>5</v>
      </c>
      <c r="C423" s="1">
        <v>4</v>
      </c>
      <c r="D423" s="1">
        <f>IF(C423=B400,-B415*B416,IF(C423=B414,B416, 0))</f>
        <v>0.51319168660960779</v>
      </c>
    </row>
    <row r="424" spans="1:6" x14ac:dyDescent="0.3">
      <c r="A424" s="1">
        <f t="shared" si="270"/>
        <v>1.4153306521721656</v>
      </c>
      <c r="B424" s="1">
        <v>5</v>
      </c>
      <c r="C424" s="1">
        <v>5</v>
      </c>
      <c r="D424" s="1">
        <f>IF(C424=B400,-B415*B416,IF(C424=B414,B416, 0))</f>
        <v>0</v>
      </c>
    </row>
    <row r="425" spans="1:6" x14ac:dyDescent="0.3">
      <c r="A425" s="1">
        <f t="shared" si="270"/>
        <v>2.5722375130633388</v>
      </c>
      <c r="B425" s="1">
        <v>5</v>
      </c>
      <c r="C425" s="1">
        <v>6</v>
      </c>
      <c r="D425" s="1">
        <f>IF(C425=B400,-B415*B416,IF(C425=B414,B416, 0))</f>
        <v>0</v>
      </c>
    </row>
    <row r="426" spans="1:6" x14ac:dyDescent="0.3">
      <c r="A426" s="1">
        <f t="shared" si="270"/>
        <v>0.40014862216256819</v>
      </c>
      <c r="B426" s="1">
        <v>5</v>
      </c>
      <c r="C426" s="1">
        <v>7</v>
      </c>
      <c r="D426" s="1">
        <f>IF(C426=B400,-B415*B416,IF(C426=B414,B416, 0))</f>
        <v>0</v>
      </c>
    </row>
    <row r="427" spans="1:6" x14ac:dyDescent="0.3">
      <c r="A427" s="1">
        <f t="shared" si="270"/>
        <v>1.8220287286487595</v>
      </c>
      <c r="B427" s="1">
        <v>5</v>
      </c>
      <c r="C427" s="1">
        <v>8</v>
      </c>
      <c r="D427" s="1">
        <f>IF(C427=B400,-B415*B416,IF(C427=B414,B416, 0))</f>
        <v>0</v>
      </c>
    </row>
    <row r="428" spans="1:6" x14ac:dyDescent="0.3">
      <c r="A428" s="1">
        <f t="shared" si="270"/>
        <v>0</v>
      </c>
      <c r="B428" s="1">
        <v>5</v>
      </c>
      <c r="C428" s="1">
        <v>9</v>
      </c>
      <c r="D428" s="1">
        <f>IF(C428=B400,-B415*B416,IF(C428=B414,B416, 0))</f>
        <v>0</v>
      </c>
    </row>
    <row r="429" spans="1:6" x14ac:dyDescent="0.3">
      <c r="A429" s="1">
        <f t="shared" si="270"/>
        <v>0</v>
      </c>
      <c r="B429" s="1">
        <v>5</v>
      </c>
      <c r="C429" s="1">
        <v>10</v>
      </c>
      <c r="D429" s="1">
        <f>IF(C429=B400,-B415*B416,IF(C429=B414,B416, 0))</f>
        <v>0</v>
      </c>
    </row>
    <row r="431" spans="1:6" x14ac:dyDescent="0.3">
      <c r="A431" s="1" t="s">
        <v>3</v>
      </c>
      <c r="C431" s="1" t="s">
        <v>7</v>
      </c>
      <c r="E431" s="1" t="s">
        <v>32</v>
      </c>
      <c r="F431" s="1" t="s">
        <v>33</v>
      </c>
    </row>
    <row r="432" spans="1:6" x14ac:dyDescent="0.3">
      <c r="A432" s="1">
        <f>SUMPRODUCT(A420:A429,A$31:A$40,A$5:A$14)</f>
        <v>-1.0297827384223113</v>
      </c>
      <c r="B432" s="1">
        <f>SUMPRODUCT(A420:A429,A$31:A$40,B$5:B$14)</f>
        <v>1.6459966943572462</v>
      </c>
      <c r="C432" s="1">
        <f>(E432+F432)/2</f>
        <v>1.9078077137241471</v>
      </c>
      <c r="E432" s="1">
        <f>SUMPRODUCT(A432:B432,B403:C403)-D403</f>
        <v>1.8850370458735179</v>
      </c>
      <c r="F432" s="1">
        <f>SUMPRODUCT(A432:B432,D414:E414)-F414</f>
        <v>1.9305783815747763</v>
      </c>
    </row>
    <row r="434" spans="1:21" x14ac:dyDescent="0.3">
      <c r="A434" s="1" t="s">
        <v>6</v>
      </c>
      <c r="B434" s="1" t="s">
        <v>17</v>
      </c>
      <c r="C434" s="1" t="s">
        <v>16</v>
      </c>
      <c r="D434" s="1" t="s">
        <v>15</v>
      </c>
      <c r="E434" s="1" t="s">
        <v>14</v>
      </c>
      <c r="F434" s="1" t="s">
        <v>9</v>
      </c>
      <c r="G434" s="1" t="s">
        <v>10</v>
      </c>
      <c r="H434" s="1" t="s">
        <v>8</v>
      </c>
      <c r="I434" s="1" t="s">
        <v>46</v>
      </c>
    </row>
    <row r="435" spans="1:21" x14ac:dyDescent="0.3">
      <c r="A435" s="1">
        <v>1</v>
      </c>
      <c r="B435" s="1">
        <f>A420</f>
        <v>5</v>
      </c>
      <c r="C435" s="1">
        <f>B420</f>
        <v>5</v>
      </c>
      <c r="D435" s="1">
        <f>SUMPRODUCT(A432:B432,A$18:B$18)-C432</f>
        <v>0.96042088557232241</v>
      </c>
      <c r="E435" s="1">
        <f>INDEX(A$31:A$40,A435)</f>
        <v>1</v>
      </c>
      <c r="F435" s="1" t="b">
        <f>IF(B435&lt;0.0001, E435*D435&gt;=1,TRUE)</f>
        <v>1</v>
      </c>
      <c r="G435" s="1" t="b">
        <f>IF(ABS(C435-B435)&lt;0.0001, D435*E435&lt;=1,TRUE)</f>
        <v>1</v>
      </c>
      <c r="H435" s="1" t="b">
        <f>AND(F435:G435)</f>
        <v>1</v>
      </c>
      <c r="I435" s="1">
        <f>MAX(0, 1-E435*D435)</f>
        <v>3.9579114427677586E-2</v>
      </c>
    </row>
    <row r="436" spans="1:21" x14ac:dyDescent="0.3">
      <c r="A436" s="1">
        <v>2</v>
      </c>
      <c r="B436" s="1">
        <f t="shared" ref="B436:C436" si="271">A421</f>
        <v>1.9696678025021841</v>
      </c>
      <c r="C436" s="1">
        <f t="shared" si="271"/>
        <v>5</v>
      </c>
      <c r="D436" s="1">
        <f>SUMPRODUCT(A432:B432,A$19:B$19)-C432</f>
        <v>-7.2373843502648638E-2</v>
      </c>
      <c r="E436" s="1">
        <f t="shared" ref="E436:E444" si="272">INDEX(A$31:A$40,A436)</f>
        <v>1</v>
      </c>
      <c r="F436" s="1" t="b">
        <f>IF(B436&lt;0.0001, E436*D436&gt;=1,TRUE)</f>
        <v>1</v>
      </c>
      <c r="G436" s="1" t="b">
        <f t="shared" ref="G436:G444" si="273">IF(ABS(C436-B436)&lt;0.0001, D436*E436&lt;=1,TRUE)</f>
        <v>1</v>
      </c>
      <c r="H436" s="1" t="b">
        <f>AND(F436:G436)</f>
        <v>1</v>
      </c>
      <c r="I436" s="1">
        <f t="shared" ref="I436:I444" si="274">MAX(0, 1-E436*D436)</f>
        <v>1.0723738435026486</v>
      </c>
    </row>
    <row r="437" spans="1:21" x14ac:dyDescent="0.3">
      <c r="A437" s="1">
        <v>3</v>
      </c>
      <c r="B437" s="1">
        <f t="shared" ref="B437:C437" si="275">A422</f>
        <v>0.51319168660960779</v>
      </c>
      <c r="C437" s="1">
        <f t="shared" si="275"/>
        <v>5</v>
      </c>
      <c r="D437" s="1">
        <f>SUMPRODUCT(A432:B432,A$20:B$20)-C432</f>
        <v>0.9772293321493708</v>
      </c>
      <c r="E437" s="1">
        <f t="shared" si="272"/>
        <v>1</v>
      </c>
      <c r="F437" s="1" t="b">
        <f>IF(B437&lt;0.0001, E437*D437&gt;=1,TRUE)</f>
        <v>1</v>
      </c>
      <c r="G437" s="1" t="b">
        <f t="shared" si="273"/>
        <v>1</v>
      </c>
      <c r="H437" s="1" t="b">
        <f>AND(F437:G437)</f>
        <v>1</v>
      </c>
      <c r="I437" s="1">
        <f t="shared" si="274"/>
        <v>2.27706678506292E-2</v>
      </c>
    </row>
    <row r="438" spans="1:21" x14ac:dyDescent="0.3">
      <c r="A438" s="1">
        <v>4</v>
      </c>
      <c r="B438" s="1">
        <f t="shared" ref="B438:C438" si="276">A423</f>
        <v>4.1037752774092908</v>
      </c>
      <c r="C438" s="1">
        <f t="shared" si="276"/>
        <v>5</v>
      </c>
      <c r="D438" s="1">
        <f>SUMPRODUCT(A432:B432,A$21:B$21)-C432</f>
        <v>-0.9772293321493708</v>
      </c>
      <c r="E438" s="1">
        <f t="shared" si="272"/>
        <v>-1</v>
      </c>
      <c r="F438" s="1" t="b">
        <f>IF(B438&lt;0.0001, E438*D438&gt;=1,TRUE)</f>
        <v>1</v>
      </c>
      <c r="G438" s="1" t="b">
        <f t="shared" si="273"/>
        <v>1</v>
      </c>
      <c r="H438" s="1" t="b">
        <f>AND(F438:G438)</f>
        <v>1</v>
      </c>
      <c r="I438" s="1">
        <f t="shared" si="274"/>
        <v>2.27706678506292E-2</v>
      </c>
    </row>
    <row r="439" spans="1:21" x14ac:dyDescent="0.3">
      <c r="A439" s="1">
        <v>5</v>
      </c>
      <c r="B439" s="1">
        <f t="shared" ref="B439:C439" si="277">A424</f>
        <v>1.4153306521721656</v>
      </c>
      <c r="C439" s="1">
        <f t="shared" si="277"/>
        <v>5</v>
      </c>
      <c r="D439" s="1">
        <f>SUMPRODUCT(A432:B432,A$22:B$22)-C432</f>
        <v>0.36327827920239542</v>
      </c>
      <c r="E439" s="1">
        <f t="shared" si="272"/>
        <v>1</v>
      </c>
      <c r="F439" s="1" t="b">
        <f t="shared" ref="F439:F444" si="278">IF(B439&lt;0.0001, E439*D439&gt;=1,TRUE)</f>
        <v>1</v>
      </c>
      <c r="G439" s="1" t="b">
        <f t="shared" si="273"/>
        <v>1</v>
      </c>
      <c r="H439" s="1" t="b">
        <f t="shared" ref="H439:H444" si="279">AND(F439:G439)</f>
        <v>1</v>
      </c>
      <c r="I439" s="1">
        <f t="shared" si="274"/>
        <v>0.63672172079760458</v>
      </c>
    </row>
    <row r="440" spans="1:21" x14ac:dyDescent="0.3">
      <c r="A440" s="1">
        <v>6</v>
      </c>
      <c r="B440" s="1">
        <f t="shared" ref="B440:C440" si="280">A425</f>
        <v>2.5722375130633388</v>
      </c>
      <c r="C440" s="1">
        <f t="shared" si="280"/>
        <v>5</v>
      </c>
      <c r="D440" s="1">
        <f>SUMPRODUCT(A432:B432,A$23:B$23)-C432</f>
        <v>-1.4720094599299156</v>
      </c>
      <c r="E440" s="1">
        <f t="shared" si="272"/>
        <v>-1</v>
      </c>
      <c r="F440" s="1" t="b">
        <f t="shared" si="278"/>
        <v>1</v>
      </c>
      <c r="G440" s="1" t="b">
        <f t="shared" si="273"/>
        <v>1</v>
      </c>
      <c r="H440" s="1" t="b">
        <f t="shared" si="279"/>
        <v>1</v>
      </c>
      <c r="I440" s="1">
        <f t="shared" si="274"/>
        <v>0</v>
      </c>
    </row>
    <row r="441" spans="1:21" x14ac:dyDescent="0.3">
      <c r="A441" s="1">
        <v>7</v>
      </c>
      <c r="B441" s="1">
        <f t="shared" ref="B441:C441" si="281">A426</f>
        <v>0.40014862216256819</v>
      </c>
      <c r="C441" s="1">
        <f t="shared" si="281"/>
        <v>5</v>
      </c>
      <c r="D441" s="1">
        <f>SUMPRODUCT(A432:B432,A$24:B$24)-C432</f>
        <v>-1.0459280137593698</v>
      </c>
      <c r="E441" s="1">
        <f t="shared" si="272"/>
        <v>-1</v>
      </c>
      <c r="F441" s="1" t="b">
        <f t="shared" si="278"/>
        <v>1</v>
      </c>
      <c r="G441" s="1" t="b">
        <f t="shared" si="273"/>
        <v>1</v>
      </c>
      <c r="H441" s="1" t="b">
        <f t="shared" si="279"/>
        <v>1</v>
      </c>
      <c r="I441" s="1">
        <f t="shared" si="274"/>
        <v>0</v>
      </c>
    </row>
    <row r="442" spans="1:21" x14ac:dyDescent="0.3">
      <c r="A442" s="1">
        <v>8</v>
      </c>
      <c r="B442" s="1">
        <f t="shared" ref="B442:C442" si="282">A427</f>
        <v>1.8220287286487595</v>
      </c>
      <c r="C442" s="1">
        <f t="shared" si="282"/>
        <v>5</v>
      </c>
      <c r="D442" s="1">
        <f>SUMPRODUCT(A432:B432,A$25:B$25)-C432</f>
        <v>2.2949402852300738E-2</v>
      </c>
      <c r="E442" s="1">
        <f t="shared" si="272"/>
        <v>-1</v>
      </c>
      <c r="F442" s="1" t="b">
        <f t="shared" si="278"/>
        <v>1</v>
      </c>
      <c r="G442" s="1" t="b">
        <f t="shared" si="273"/>
        <v>1</v>
      </c>
      <c r="H442" s="1" t="b">
        <f t="shared" si="279"/>
        <v>1</v>
      </c>
      <c r="I442" s="1">
        <f t="shared" si="274"/>
        <v>1.0229494028523007</v>
      </c>
    </row>
    <row r="443" spans="1:21" x14ac:dyDescent="0.3">
      <c r="A443" s="1">
        <v>9</v>
      </c>
      <c r="B443" s="1">
        <f t="shared" ref="B443:C443" si="283">A428</f>
        <v>0</v>
      </c>
      <c r="C443" s="1">
        <f t="shared" si="283"/>
        <v>5</v>
      </c>
      <c r="D443" s="1">
        <f>SUMPRODUCT(A432:B432,A$26:B$26)-C432</f>
        <v>6.4142872706870913E-2</v>
      </c>
      <c r="E443" s="1">
        <f t="shared" si="272"/>
        <v>1</v>
      </c>
      <c r="F443" s="1" t="b">
        <f t="shared" si="278"/>
        <v>0</v>
      </c>
      <c r="G443" s="1" t="b">
        <f t="shared" si="273"/>
        <v>1</v>
      </c>
      <c r="H443" s="1" t="b">
        <f t="shared" si="279"/>
        <v>0</v>
      </c>
      <c r="I443" s="1">
        <f t="shared" si="274"/>
        <v>0.93585712729312909</v>
      </c>
    </row>
    <row r="444" spans="1:21" x14ac:dyDescent="0.3">
      <c r="A444" s="1">
        <v>10</v>
      </c>
      <c r="B444" s="1">
        <f t="shared" ref="B444:C444" si="284">A429</f>
        <v>0</v>
      </c>
      <c r="C444" s="1">
        <f t="shared" si="284"/>
        <v>5</v>
      </c>
      <c r="D444" s="1">
        <f>SUMPRODUCT(A432:B432,A$27:B$27)-C432</f>
        <v>-0.86708522066716021</v>
      </c>
      <c r="E444" s="1">
        <f t="shared" si="272"/>
        <v>-1</v>
      </c>
      <c r="F444" s="1" t="b">
        <f t="shared" si="278"/>
        <v>0</v>
      </c>
      <c r="G444" s="1" t="b">
        <f t="shared" si="273"/>
        <v>1</v>
      </c>
      <c r="H444" s="1" t="b">
        <f t="shared" si="279"/>
        <v>0</v>
      </c>
      <c r="I444" s="1">
        <f t="shared" si="274"/>
        <v>0.13291477933283979</v>
      </c>
    </row>
    <row r="445" spans="1:21" x14ac:dyDescent="0.3">
      <c r="A445" s="1" t="s">
        <v>48</v>
      </c>
      <c r="B445" s="1">
        <f>SUMPRODUCT(B435:B444,E435:E444)</f>
        <v>8.8817841970012523E-16</v>
      </c>
      <c r="H445" s="1" t="s">
        <v>44</v>
      </c>
      <c r="I445" s="1">
        <f>SUM(I435:I444)</f>
        <v>3.8859373239074584</v>
      </c>
    </row>
    <row r="446" spans="1:21" x14ac:dyDescent="0.3">
      <c r="C446" s="1" t="s">
        <v>8</v>
      </c>
    </row>
    <row r="447" spans="1:21" x14ac:dyDescent="0.3">
      <c r="A447" s="1" t="s">
        <v>47</v>
      </c>
      <c r="B447" s="1">
        <v>9</v>
      </c>
      <c r="C447" s="1" t="b">
        <f>INDEX(H435:H444,B447)</f>
        <v>0</v>
      </c>
    </row>
    <row r="448" spans="1:21" x14ac:dyDescent="0.3">
      <c r="T448" s="1" t="s">
        <v>51</v>
      </c>
      <c r="U448" s="1">
        <f>INDEX(C435:C444,B447)</f>
        <v>5</v>
      </c>
    </row>
    <row r="449" spans="1:23" x14ac:dyDescent="0.3">
      <c r="A449" s="1" t="s">
        <v>6</v>
      </c>
      <c r="B449" s="1" t="s">
        <v>22</v>
      </c>
      <c r="D449" s="1" t="s">
        <v>23</v>
      </c>
      <c r="E449" s="1" t="s">
        <v>25</v>
      </c>
      <c r="G449" s="1" t="s">
        <v>26</v>
      </c>
      <c r="H449" s="1" t="s">
        <v>11</v>
      </c>
      <c r="J449" s="1" t="s">
        <v>12</v>
      </c>
      <c r="K449" s="1" t="s">
        <v>13</v>
      </c>
      <c r="L449" s="1" t="s">
        <v>27</v>
      </c>
      <c r="M449" s="1" t="s">
        <v>18</v>
      </c>
      <c r="N449" s="1" t="s">
        <v>28</v>
      </c>
      <c r="O449" s="1" t="s">
        <v>29</v>
      </c>
      <c r="P449" s="1" t="s">
        <v>19</v>
      </c>
      <c r="Q449" s="1" t="s">
        <v>37</v>
      </c>
      <c r="R449" s="1" t="s">
        <v>30</v>
      </c>
      <c r="S449" s="1" t="s">
        <v>31</v>
      </c>
      <c r="T449" s="1" t="s">
        <v>37</v>
      </c>
      <c r="U449" s="1" t="s">
        <v>49</v>
      </c>
      <c r="V449" s="1" t="s">
        <v>50</v>
      </c>
      <c r="W449" s="1" t="s">
        <v>45</v>
      </c>
    </row>
    <row r="450" spans="1:23" x14ac:dyDescent="0.3">
      <c r="A450" s="1">
        <f>A435</f>
        <v>1</v>
      </c>
      <c r="B450" s="1">
        <f>INDEX(A$18:A$27,B447)</f>
        <v>2.5392793503469195</v>
      </c>
      <c r="C450" s="1">
        <f>INDEX(B$18:B$27,B447)</f>
        <v>2.7866742656136632</v>
      </c>
      <c r="D450" s="1">
        <f>INDEX(A$31:A$40,B447)</f>
        <v>1</v>
      </c>
      <c r="E450" s="1">
        <f>INDEX(A$18:A$27,A450)</f>
        <v>2.5498358112944688</v>
      </c>
      <c r="F450" s="1">
        <f>INDEX(B$18:B$27,A450)</f>
        <v>3.3377986252420428</v>
      </c>
      <c r="G450" s="1">
        <f>INDEX(A$31:A$40,A450)</f>
        <v>1</v>
      </c>
      <c r="H450" s="1">
        <f>E450-B450</f>
        <v>1.0556460947549251E-2</v>
      </c>
      <c r="I450" s="1">
        <f>F450-C450</f>
        <v>0.55112435962837969</v>
      </c>
      <c r="J450" s="1">
        <f>G450-D450</f>
        <v>0</v>
      </c>
      <c r="K450" s="1">
        <f>SUMPRODUCT(A432:B432,H450:I450)</f>
        <v>0.89627801286545161</v>
      </c>
      <c r="L450" s="1">
        <f>SUMPRODUCT(H450:I450,H450:I450)</f>
        <v>0.30384949864352873</v>
      </c>
      <c r="M450" s="1">
        <f>IF(A450=B447,0,2*G450*(J450-K450)/L450)</f>
        <v>-5.8994865343974148</v>
      </c>
      <c r="N450" s="1">
        <f>INDEX(B435:B444,B447)</f>
        <v>0</v>
      </c>
      <c r="O450" s="1">
        <f>INDEX(B435:B444,A450)</f>
        <v>5</v>
      </c>
      <c r="P450" s="1">
        <f>G450*D450</f>
        <v>1</v>
      </c>
      <c r="Q450" s="1">
        <f>N450+P450*O450</f>
        <v>5</v>
      </c>
      <c r="R450" s="1">
        <f>N450-P450*M450</f>
        <v>5.8994865343974148</v>
      </c>
      <c r="S450" s="1">
        <f>O450+M450</f>
        <v>-0.89948653439741477</v>
      </c>
      <c r="T450" s="1">
        <f>R450+P450*S450</f>
        <v>5</v>
      </c>
      <c r="U450" s="1">
        <f>MAX(0,MIN(R450,U448))-N450</f>
        <v>5</v>
      </c>
      <c r="V450" s="1">
        <f>MAX(0,MIN(S450,C435))-O450</f>
        <v>-5</v>
      </c>
      <c r="W450" s="1">
        <f>SIGN(M450)*MIN(ABS(U450), ABS(V450))</f>
        <v>-5</v>
      </c>
    </row>
    <row r="451" spans="1:23" x14ac:dyDescent="0.3">
      <c r="A451" s="1">
        <f t="shared" ref="A451:A459" si="285">A436</f>
        <v>2</v>
      </c>
      <c r="B451" s="1">
        <f>B450</f>
        <v>2.5392793503469195</v>
      </c>
      <c r="C451" s="1">
        <f>C450</f>
        <v>2.7866742656136632</v>
      </c>
      <c r="D451" s="1">
        <f>D450</f>
        <v>1</v>
      </c>
      <c r="E451" s="1">
        <f t="shared" ref="E451:E459" si="286">INDEX(A$18:A$27,A451)</f>
        <v>3.0668219762439763</v>
      </c>
      <c r="F451" s="1">
        <f t="shared" ref="F451:F459" si="287">INDEX(B$18:B$27,A451)</f>
        <v>3.0337814287784579</v>
      </c>
      <c r="G451" s="1">
        <f t="shared" ref="G451:G459" si="288">INDEX(A$31:A$40,A451)</f>
        <v>1</v>
      </c>
      <c r="H451" s="1">
        <f t="shared" ref="H451:H459" si="289">E451-B451</f>
        <v>0.5275426258970568</v>
      </c>
      <c r="I451" s="1">
        <f t="shared" ref="I451:I459" si="290">F451-C451</f>
        <v>0.24710716316479475</v>
      </c>
      <c r="J451" s="1">
        <f t="shared" ref="J451:J459" si="291">G451-D451</f>
        <v>0</v>
      </c>
      <c r="K451" s="1">
        <f>SUMPRODUCT(A432:B432,H451:I451)</f>
        <v>-0.13651671620951927</v>
      </c>
      <c r="L451" s="1">
        <f t="shared" ref="L451:L459" si="292">SUMPRODUCT(H451:I451,H451:I451)</f>
        <v>0.33936317222571449</v>
      </c>
      <c r="M451" s="1">
        <f>IF(A451=B447,0,2*G451*(J451-K451)/L451)</f>
        <v>0.80454644099519657</v>
      </c>
      <c r="N451" s="1">
        <f>N450</f>
        <v>0</v>
      </c>
      <c r="O451" s="1">
        <f>INDEX(B435:B444,A451)</f>
        <v>1.9696678025021841</v>
      </c>
      <c r="P451" s="1">
        <f t="shared" ref="P451:P459" si="293">G451*D451</f>
        <v>1</v>
      </c>
      <c r="Q451" s="1">
        <f t="shared" ref="Q451:Q459" si="294">N451+P451*O451</f>
        <v>1.9696678025021841</v>
      </c>
      <c r="R451" s="1">
        <f t="shared" ref="R451:R459" si="295">N451-P451*M451</f>
        <v>-0.80454644099519657</v>
      </c>
      <c r="S451" s="1">
        <f t="shared" ref="S451:S459" si="296">O451+M451</f>
        <v>2.7742142434973807</v>
      </c>
      <c r="T451" s="1">
        <f t="shared" ref="T451:T459" si="297">R451+P451*S451</f>
        <v>1.9696678025021841</v>
      </c>
      <c r="U451" s="1">
        <f>MAX(0,MIN(R451,U448))-N451</f>
        <v>0</v>
      </c>
      <c r="V451" s="1">
        <f t="shared" ref="V451:V459" si="298">MAX(0,MIN(S451,C436))-O451</f>
        <v>0.80454644099519657</v>
      </c>
      <c r="W451" s="1">
        <f t="shared" ref="W451:W459" si="299">SIGN(M451)*MIN(ABS(U451), ABS(V451))</f>
        <v>0</v>
      </c>
    </row>
    <row r="452" spans="1:23" x14ac:dyDescent="0.3">
      <c r="A452" s="1">
        <f t="shared" si="285"/>
        <v>3</v>
      </c>
      <c r="B452" s="1">
        <f t="shared" ref="B452:B459" si="300">B451</f>
        <v>2.5392793503469195</v>
      </c>
      <c r="C452" s="1">
        <f t="shared" ref="C452:C459" si="301">C451</f>
        <v>2.7866742656136632</v>
      </c>
      <c r="D452" s="1">
        <f t="shared" ref="D452:D459" si="302">D451</f>
        <v>1</v>
      </c>
      <c r="E452" s="1">
        <f t="shared" si="286"/>
        <v>2.7582484583772682</v>
      </c>
      <c r="F452" s="1">
        <f t="shared" si="287"/>
        <v>3.4783992678831801</v>
      </c>
      <c r="G452" s="1">
        <f t="shared" si="288"/>
        <v>1</v>
      </c>
      <c r="H452" s="1">
        <f t="shared" si="289"/>
        <v>0.21896910803034864</v>
      </c>
      <c r="I452" s="1">
        <f t="shared" si="290"/>
        <v>0.69172500226951694</v>
      </c>
      <c r="J452" s="1">
        <f t="shared" si="291"/>
        <v>0</v>
      </c>
      <c r="K452" s="1">
        <f>SUMPRODUCT(A432:B432,H452:I452)</f>
        <v>0.91308645944250011</v>
      </c>
      <c r="L452" s="1">
        <f t="shared" si="292"/>
        <v>0.52643094903636967</v>
      </c>
      <c r="M452" s="1">
        <f>IF(A452=B447,0,2*G452*(J452-K452)/L452)</f>
        <v>-3.4689695243560519</v>
      </c>
      <c r="N452" s="1">
        <f t="shared" ref="N452:N459" si="303">N451</f>
        <v>0</v>
      </c>
      <c r="O452" s="1">
        <f>INDEX(B435:B444,A452)</f>
        <v>0.51319168660960779</v>
      </c>
      <c r="P452" s="1">
        <f t="shared" si="293"/>
        <v>1</v>
      </c>
      <c r="Q452" s="1">
        <f t="shared" si="294"/>
        <v>0.51319168660960779</v>
      </c>
      <c r="R452" s="1">
        <f t="shared" si="295"/>
        <v>3.4689695243560519</v>
      </c>
      <c r="S452" s="1">
        <f t="shared" si="296"/>
        <v>-2.9557778377464441</v>
      </c>
      <c r="T452" s="1">
        <f t="shared" si="297"/>
        <v>0.51319168660960779</v>
      </c>
      <c r="U452" s="1">
        <f>MAX(0,MIN(R452,U448))-N452</f>
        <v>3.4689695243560519</v>
      </c>
      <c r="V452" s="1">
        <f t="shared" si="298"/>
        <v>-0.51319168660960779</v>
      </c>
      <c r="W452" s="1">
        <f t="shared" si="299"/>
        <v>-0.51319168660960779</v>
      </c>
    </row>
    <row r="453" spans="1:23" x14ac:dyDescent="0.3">
      <c r="A453" s="1">
        <f t="shared" si="285"/>
        <v>4</v>
      </c>
      <c r="B453" s="1">
        <f t="shared" si="300"/>
        <v>2.5392793503469195</v>
      </c>
      <c r="C453" s="1">
        <f t="shared" si="301"/>
        <v>2.7866742656136632</v>
      </c>
      <c r="D453" s="1">
        <f t="shared" si="302"/>
        <v>1</v>
      </c>
      <c r="E453" s="1">
        <f t="shared" si="286"/>
        <v>3.3704505261530988</v>
      </c>
      <c r="F453" s="1">
        <f t="shared" si="287"/>
        <v>2.6740091090112208</v>
      </c>
      <c r="G453" s="1">
        <f t="shared" si="288"/>
        <v>-1</v>
      </c>
      <c r="H453" s="1">
        <f t="shared" si="289"/>
        <v>0.83117117580617927</v>
      </c>
      <c r="I453" s="1">
        <f t="shared" si="290"/>
        <v>-0.11266515660244236</v>
      </c>
      <c r="J453" s="1">
        <f t="shared" si="291"/>
        <v>-2</v>
      </c>
      <c r="K453" s="1">
        <f>SUMPRODUCT(A432:B432,H453:I453)</f>
        <v>-1.0413722048562413</v>
      </c>
      <c r="L453" s="1">
        <f t="shared" si="292"/>
        <v>0.7035389610032794</v>
      </c>
      <c r="M453" s="1">
        <f>IF(A453=B447,0,2*G453*(J453-K453)/L453)</f>
        <v>2.725159083661012</v>
      </c>
      <c r="N453" s="1">
        <f t="shared" si="303"/>
        <v>0</v>
      </c>
      <c r="O453" s="1">
        <f>INDEX(B435:B444,A453)</f>
        <v>4.1037752774092908</v>
      </c>
      <c r="P453" s="1">
        <f t="shared" si="293"/>
        <v>-1</v>
      </c>
      <c r="Q453" s="1">
        <f t="shared" si="294"/>
        <v>-4.1037752774092908</v>
      </c>
      <c r="R453" s="1">
        <f t="shared" si="295"/>
        <v>2.725159083661012</v>
      </c>
      <c r="S453" s="1">
        <f t="shared" si="296"/>
        <v>6.8289343610703028</v>
      </c>
      <c r="T453" s="1">
        <f t="shared" si="297"/>
        <v>-4.1037752774092908</v>
      </c>
      <c r="U453" s="1">
        <f>MAX(0,MIN(R453,U448))-N453</f>
        <v>2.725159083661012</v>
      </c>
      <c r="V453" s="1">
        <f t="shared" si="298"/>
        <v>0.89622472259070918</v>
      </c>
      <c r="W453" s="1">
        <f t="shared" si="299"/>
        <v>0.89622472259070918</v>
      </c>
    </row>
    <row r="454" spans="1:23" x14ac:dyDescent="0.3">
      <c r="A454" s="1">
        <f t="shared" si="285"/>
        <v>5</v>
      </c>
      <c r="B454" s="1">
        <f t="shared" si="300"/>
        <v>2.5392793503469195</v>
      </c>
      <c r="C454" s="1">
        <f t="shared" si="301"/>
        <v>2.7866742656136632</v>
      </c>
      <c r="D454" s="1">
        <f t="shared" si="302"/>
        <v>1</v>
      </c>
      <c r="E454" s="1">
        <f t="shared" si="286"/>
        <v>3.1276001669018085</v>
      </c>
      <c r="F454" s="1">
        <f t="shared" si="287"/>
        <v>3.3364797610564461</v>
      </c>
      <c r="G454" s="1">
        <f t="shared" si="288"/>
        <v>1</v>
      </c>
      <c r="H454" s="1">
        <f t="shared" si="289"/>
        <v>0.58832081655488899</v>
      </c>
      <c r="I454" s="1">
        <f t="shared" si="290"/>
        <v>0.5498054954427829</v>
      </c>
      <c r="J454" s="1">
        <f t="shared" si="291"/>
        <v>0</v>
      </c>
      <c r="K454" s="1">
        <f>SUMPRODUCT(A432:B432,H454:I454)</f>
        <v>0.29913540649552484</v>
      </c>
      <c r="L454" s="1">
        <f t="shared" si="292"/>
        <v>0.64840746601089538</v>
      </c>
      <c r="M454" s="1">
        <f>IF(A454=B447,0,2*G454*(J454-K454)/L454)</f>
        <v>-0.92267724286351249</v>
      </c>
      <c r="N454" s="1">
        <f t="shared" si="303"/>
        <v>0</v>
      </c>
      <c r="O454" s="1">
        <f>INDEX(B435:B444,A454)</f>
        <v>1.4153306521721656</v>
      </c>
      <c r="P454" s="1">
        <f t="shared" si="293"/>
        <v>1</v>
      </c>
      <c r="Q454" s="1">
        <f t="shared" si="294"/>
        <v>1.4153306521721656</v>
      </c>
      <c r="R454" s="1">
        <f t="shared" si="295"/>
        <v>0.92267724286351249</v>
      </c>
      <c r="S454" s="1">
        <f t="shared" si="296"/>
        <v>0.49265340930865309</v>
      </c>
      <c r="T454" s="1">
        <f t="shared" si="297"/>
        <v>1.4153306521721656</v>
      </c>
      <c r="U454" s="1">
        <f>MAX(0,MIN(R454,U448))-N454</f>
        <v>0.92267724286351249</v>
      </c>
      <c r="V454" s="1">
        <f t="shared" si="298"/>
        <v>-0.92267724286351249</v>
      </c>
      <c r="W454" s="1">
        <f t="shared" si="299"/>
        <v>-0.92267724286351249</v>
      </c>
    </row>
    <row r="455" spans="1:23" x14ac:dyDescent="0.3">
      <c r="A455" s="1">
        <f t="shared" si="285"/>
        <v>6</v>
      </c>
      <c r="B455" s="1">
        <f t="shared" si="300"/>
        <v>2.5392793503469195</v>
      </c>
      <c r="C455" s="1">
        <f t="shared" si="301"/>
        <v>2.7866742656136632</v>
      </c>
      <c r="D455" s="1">
        <f t="shared" si="302"/>
        <v>1</v>
      </c>
      <c r="E455" s="1">
        <f t="shared" si="286"/>
        <v>3.4814119572338234</v>
      </c>
      <c r="F455" s="1">
        <f t="shared" si="287"/>
        <v>2.4428336985578198</v>
      </c>
      <c r="G455" s="1">
        <f t="shared" si="288"/>
        <v>-1</v>
      </c>
      <c r="H455" s="1">
        <f t="shared" si="289"/>
        <v>0.94213260688690381</v>
      </c>
      <c r="I455" s="1">
        <f t="shared" si="290"/>
        <v>-0.34384056705584332</v>
      </c>
      <c r="J455" s="1">
        <f t="shared" si="291"/>
        <v>-2</v>
      </c>
      <c r="K455" s="1">
        <f>SUMPRODUCT(A432:B432,H455:I455)</f>
        <v>-1.5361523326367856</v>
      </c>
      <c r="L455" s="1">
        <f t="shared" si="292"/>
        <v>1.0058401845127971</v>
      </c>
      <c r="M455" s="1">
        <f>IF(A455=B447,0,2*G455*(J455-K455)/L455)</f>
        <v>0.92230888068543437</v>
      </c>
      <c r="N455" s="1">
        <f t="shared" si="303"/>
        <v>0</v>
      </c>
      <c r="O455" s="1">
        <f>INDEX(B435:B444,A455)</f>
        <v>2.5722375130633388</v>
      </c>
      <c r="P455" s="1">
        <f t="shared" si="293"/>
        <v>-1</v>
      </c>
      <c r="Q455" s="1">
        <f t="shared" si="294"/>
        <v>-2.5722375130633388</v>
      </c>
      <c r="R455" s="1">
        <f t="shared" si="295"/>
        <v>0.92230888068543437</v>
      </c>
      <c r="S455" s="1">
        <f t="shared" si="296"/>
        <v>3.4945463937487733</v>
      </c>
      <c r="T455" s="1">
        <f t="shared" si="297"/>
        <v>-2.5722375130633388</v>
      </c>
      <c r="U455" s="1">
        <f>MAX(0,MIN(R455,U448))-N455</f>
        <v>0.92230888068543437</v>
      </c>
      <c r="V455" s="1">
        <f t="shared" si="298"/>
        <v>0.92230888068543448</v>
      </c>
      <c r="W455" s="1">
        <f t="shared" si="299"/>
        <v>0.92230888068543437</v>
      </c>
    </row>
    <row r="456" spans="1:23" x14ac:dyDescent="0.3">
      <c r="A456" s="1">
        <f t="shared" si="285"/>
        <v>7</v>
      </c>
      <c r="B456" s="1">
        <f t="shared" si="300"/>
        <v>2.5392793503469195</v>
      </c>
      <c r="C456" s="1">
        <f t="shared" si="301"/>
        <v>2.7866742656136632</v>
      </c>
      <c r="D456" s="1">
        <f t="shared" si="302"/>
        <v>1</v>
      </c>
      <c r="E456" s="1">
        <f t="shared" si="286"/>
        <v>3.2241541053518081</v>
      </c>
      <c r="F456" s="1">
        <f t="shared" si="287"/>
        <v>2.5407450440248747</v>
      </c>
      <c r="G456" s="1">
        <f t="shared" si="288"/>
        <v>-1</v>
      </c>
      <c r="H456" s="1">
        <f t="shared" si="289"/>
        <v>0.68487475500488859</v>
      </c>
      <c r="I456" s="1">
        <f t="shared" si="290"/>
        <v>-0.24592922158878849</v>
      </c>
      <c r="J456" s="1">
        <f t="shared" si="291"/>
        <v>-2</v>
      </c>
      <c r="K456" s="1">
        <f>SUMPRODUCT(A432:B432,H456:I456)</f>
        <v>-1.1100708864662403</v>
      </c>
      <c r="L456" s="1">
        <f t="shared" si="292"/>
        <v>0.52953461207427355</v>
      </c>
      <c r="M456" s="1">
        <f>IF(A456=B447,0,2*G456*(J456-K456)/L456)</f>
        <v>3.361174485073835</v>
      </c>
      <c r="N456" s="1">
        <f t="shared" si="303"/>
        <v>0</v>
      </c>
      <c r="O456" s="1">
        <f>INDEX(B435:B444,A456)</f>
        <v>0.40014862216256819</v>
      </c>
      <c r="P456" s="1">
        <f t="shared" si="293"/>
        <v>-1</v>
      </c>
      <c r="Q456" s="1">
        <f t="shared" si="294"/>
        <v>-0.40014862216256819</v>
      </c>
      <c r="R456" s="1">
        <f t="shared" si="295"/>
        <v>3.361174485073835</v>
      </c>
      <c r="S456" s="1">
        <f t="shared" si="296"/>
        <v>3.7613231072364033</v>
      </c>
      <c r="T456" s="1">
        <f t="shared" si="297"/>
        <v>-0.4001486221625683</v>
      </c>
      <c r="U456" s="1">
        <f>MAX(0,MIN(R456,U448))-N456</f>
        <v>3.361174485073835</v>
      </c>
      <c r="V456" s="1">
        <f t="shared" si="298"/>
        <v>3.361174485073835</v>
      </c>
      <c r="W456" s="1">
        <f t="shared" si="299"/>
        <v>3.361174485073835</v>
      </c>
    </row>
    <row r="457" spans="1:23" x14ac:dyDescent="0.3">
      <c r="A457" s="1">
        <f t="shared" si="285"/>
        <v>8</v>
      </c>
      <c r="B457" s="1">
        <f t="shared" si="300"/>
        <v>2.5392793503469195</v>
      </c>
      <c r="C457" s="1">
        <f t="shared" si="301"/>
        <v>2.7866742656136632</v>
      </c>
      <c r="D457" s="1">
        <f t="shared" si="302"/>
        <v>1</v>
      </c>
      <c r="E457" s="1">
        <f t="shared" si="286"/>
        <v>2.9371931331038019</v>
      </c>
      <c r="F457" s="1">
        <f t="shared" si="287"/>
        <v>3.0105940804421603</v>
      </c>
      <c r="G457" s="1">
        <f t="shared" si="288"/>
        <v>-1</v>
      </c>
      <c r="H457" s="1">
        <f t="shared" si="289"/>
        <v>0.39791378275688238</v>
      </c>
      <c r="I457" s="1">
        <f t="shared" si="290"/>
        <v>0.2239198148284971</v>
      </c>
      <c r="J457" s="1">
        <f t="shared" si="291"/>
        <v>-2</v>
      </c>
      <c r="K457" s="1">
        <f>SUMPRODUCT(A432:B432,H457:I457)</f>
        <v>-4.1193469854570119E-2</v>
      </c>
      <c r="L457" s="1">
        <f t="shared" si="292"/>
        <v>0.20847546198071981</v>
      </c>
      <c r="M457" s="1">
        <f>IF(A457=B447,0,2*G457*(J457-K457)/L457)</f>
        <v>18.791722647210957</v>
      </c>
      <c r="N457" s="1">
        <f t="shared" si="303"/>
        <v>0</v>
      </c>
      <c r="O457" s="1">
        <f>INDEX(B435:B444,A457)</f>
        <v>1.8220287286487595</v>
      </c>
      <c r="P457" s="1">
        <f t="shared" si="293"/>
        <v>-1</v>
      </c>
      <c r="Q457" s="1">
        <f t="shared" si="294"/>
        <v>-1.8220287286487595</v>
      </c>
      <c r="R457" s="1">
        <f t="shared" si="295"/>
        <v>18.791722647210957</v>
      </c>
      <c r="S457" s="1">
        <f t="shared" si="296"/>
        <v>20.613751375859717</v>
      </c>
      <c r="T457" s="1">
        <f t="shared" si="297"/>
        <v>-1.8220287286487604</v>
      </c>
      <c r="U457" s="1">
        <f>MAX(0,MIN(R457,U448))-N457</f>
        <v>5</v>
      </c>
      <c r="V457" s="1">
        <f t="shared" si="298"/>
        <v>3.1779712713512405</v>
      </c>
      <c r="W457" s="1">
        <f t="shared" si="299"/>
        <v>3.1779712713512405</v>
      </c>
    </row>
    <row r="458" spans="1:23" x14ac:dyDescent="0.3">
      <c r="A458" s="1">
        <f t="shared" si="285"/>
        <v>9</v>
      </c>
      <c r="B458" s="1">
        <f t="shared" si="300"/>
        <v>2.5392793503469195</v>
      </c>
      <c r="C458" s="1">
        <f t="shared" si="301"/>
        <v>2.7866742656136632</v>
      </c>
      <c r="D458" s="1">
        <f t="shared" si="302"/>
        <v>1</v>
      </c>
      <c r="E458" s="1">
        <f t="shared" si="286"/>
        <v>2.5392793503469195</v>
      </c>
      <c r="F458" s="1">
        <f t="shared" si="287"/>
        <v>2.7866742656136632</v>
      </c>
      <c r="G458" s="1">
        <f t="shared" si="288"/>
        <v>1</v>
      </c>
      <c r="H458" s="1">
        <f t="shared" si="289"/>
        <v>0</v>
      </c>
      <c r="I458" s="1">
        <f t="shared" si="290"/>
        <v>0</v>
      </c>
      <c r="J458" s="1">
        <f t="shared" si="291"/>
        <v>0</v>
      </c>
      <c r="K458" s="1">
        <f>SUMPRODUCT(A432:B432,H458:I458)</f>
        <v>0</v>
      </c>
      <c r="L458" s="1">
        <f t="shared" si="292"/>
        <v>0</v>
      </c>
      <c r="M458" s="1">
        <f>IF(A458=B447,0,2*G458*(J458-K458)/L458)</f>
        <v>0</v>
      </c>
      <c r="N458" s="1">
        <f t="shared" si="303"/>
        <v>0</v>
      </c>
      <c r="O458" s="1">
        <f>INDEX(B435:B444,A458)</f>
        <v>0</v>
      </c>
      <c r="P458" s="1">
        <f t="shared" si="293"/>
        <v>1</v>
      </c>
      <c r="Q458" s="1">
        <f t="shared" si="294"/>
        <v>0</v>
      </c>
      <c r="R458" s="1">
        <f t="shared" si="295"/>
        <v>0</v>
      </c>
      <c r="S458" s="1">
        <f t="shared" si="296"/>
        <v>0</v>
      </c>
      <c r="T458" s="1">
        <f t="shared" si="297"/>
        <v>0</v>
      </c>
      <c r="U458" s="1">
        <f>MAX(0,MIN(R458,U448))-N458</f>
        <v>0</v>
      </c>
      <c r="V458" s="1">
        <f t="shared" si="298"/>
        <v>0</v>
      </c>
      <c r="W458" s="1">
        <f t="shared" si="299"/>
        <v>0</v>
      </c>
    </row>
    <row r="459" spans="1:23" x14ac:dyDescent="0.3">
      <c r="A459" s="1">
        <f t="shared" si="285"/>
        <v>10</v>
      </c>
      <c r="B459" s="1">
        <f t="shared" si="300"/>
        <v>2.5392793503469195</v>
      </c>
      <c r="C459" s="1">
        <f t="shared" si="301"/>
        <v>2.7866742656136632</v>
      </c>
      <c r="D459" s="1">
        <f t="shared" si="302"/>
        <v>1</v>
      </c>
      <c r="E459" s="1">
        <f t="shared" si="286"/>
        <v>3.4211658483089531</v>
      </c>
      <c r="F459" s="1">
        <f t="shared" si="287"/>
        <v>2.7726544315495145</v>
      </c>
      <c r="G459" s="1">
        <f t="shared" si="288"/>
        <v>-1</v>
      </c>
      <c r="H459" s="1">
        <f t="shared" si="289"/>
        <v>0.88188649796203356</v>
      </c>
      <c r="I459" s="1">
        <f t="shared" si="290"/>
        <v>-1.401983406414864E-2</v>
      </c>
      <c r="J459" s="1">
        <f t="shared" si="291"/>
        <v>-2</v>
      </c>
      <c r="K459" s="1">
        <f>SUMPRODUCT(A432:B432,H459:I459)</f>
        <v>-0.93122809337403079</v>
      </c>
      <c r="L459" s="1">
        <f t="shared" si="292"/>
        <v>0.77792035103492607</v>
      </c>
      <c r="M459" s="1">
        <f>IF(A459=B447,0,2*G459*(J459-K459)/L459)</f>
        <v>2.7477669280771519</v>
      </c>
      <c r="N459" s="1">
        <f t="shared" si="303"/>
        <v>0</v>
      </c>
      <c r="O459" s="1">
        <f>INDEX(B435:B444,A459)</f>
        <v>0</v>
      </c>
      <c r="P459" s="1">
        <f t="shared" si="293"/>
        <v>-1</v>
      </c>
      <c r="Q459" s="1">
        <f t="shared" si="294"/>
        <v>0</v>
      </c>
      <c r="R459" s="1">
        <f t="shared" si="295"/>
        <v>2.7477669280771519</v>
      </c>
      <c r="S459" s="1">
        <f t="shared" si="296"/>
        <v>2.7477669280771519</v>
      </c>
      <c r="T459" s="1">
        <f t="shared" si="297"/>
        <v>0</v>
      </c>
      <c r="U459" s="1">
        <f>MAX(0,MIN(R459,U448))-N459</f>
        <v>2.7477669280771519</v>
      </c>
      <c r="V459" s="1">
        <f t="shared" si="298"/>
        <v>2.7477669280771519</v>
      </c>
      <c r="W459" s="1">
        <f t="shared" si="299"/>
        <v>2.7477669280771519</v>
      </c>
    </row>
    <row r="460" spans="1:23" x14ac:dyDescent="0.3">
      <c r="D460" s="1" t="s">
        <v>25</v>
      </c>
      <c r="F460" s="1" t="s">
        <v>26</v>
      </c>
    </row>
    <row r="461" spans="1:23" x14ac:dyDescent="0.3">
      <c r="A461" s="1" t="s">
        <v>52</v>
      </c>
      <c r="B461" s="1">
        <v>1</v>
      </c>
      <c r="D461" s="1">
        <f>INDEX(E450:E459,B461)</f>
        <v>2.5498358112944688</v>
      </c>
      <c r="E461" s="1">
        <f>INDEX(F450:F459,B461)</f>
        <v>3.3377986252420428</v>
      </c>
      <c r="F461" s="1">
        <f>INDEX(G450:G459,B461)</f>
        <v>1</v>
      </c>
    </row>
    <row r="462" spans="1:23" x14ac:dyDescent="0.3">
      <c r="A462" s="1" t="s">
        <v>19</v>
      </c>
      <c r="B462" s="1">
        <f>INDEX(P450:P459,B461)</f>
        <v>1</v>
      </c>
    </row>
    <row r="463" spans="1:23" x14ac:dyDescent="0.3">
      <c r="A463" s="1" t="str">
        <f>W449</f>
        <v>Actual Δα</v>
      </c>
      <c r="B463" s="1">
        <f>INDEX(W450:W459,B461)</f>
        <v>-5</v>
      </c>
    </row>
    <row r="465" spans="1:6" x14ac:dyDescent="0.3">
      <c r="A465" s="1" t="s">
        <v>34</v>
      </c>
      <c r="B465" s="1">
        <f>B418+1</f>
        <v>9</v>
      </c>
    </row>
    <row r="466" spans="1:6" x14ac:dyDescent="0.3">
      <c r="A466" s="1" t="s">
        <v>17</v>
      </c>
      <c r="B466" s="1" t="s">
        <v>16</v>
      </c>
      <c r="C466" s="1" t="s">
        <v>6</v>
      </c>
      <c r="D466" s="1" t="s">
        <v>18</v>
      </c>
    </row>
    <row r="467" spans="1:6" x14ac:dyDescent="0.3">
      <c r="A467" s="1">
        <f>B435+D467</f>
        <v>0</v>
      </c>
      <c r="B467" s="1">
        <v>5</v>
      </c>
      <c r="C467" s="1">
        <v>1</v>
      </c>
      <c r="D467" s="1">
        <f>IF(C467=B447,-B462*B463,IF(C467=B461,B463, 0))</f>
        <v>-5</v>
      </c>
    </row>
    <row r="468" spans="1:6" x14ac:dyDescent="0.3">
      <c r="A468" s="1">
        <f t="shared" ref="A468:A476" si="304">B436+D468</f>
        <v>1.9696678025021841</v>
      </c>
      <c r="B468" s="1">
        <v>5</v>
      </c>
      <c r="C468" s="1">
        <v>2</v>
      </c>
      <c r="D468" s="1">
        <f>IF(C468=B447,-B462*B463,IF(C468=B461,B463, 0))</f>
        <v>0</v>
      </c>
    </row>
    <row r="469" spans="1:6" x14ac:dyDescent="0.3">
      <c r="A469" s="1">
        <f t="shared" si="304"/>
        <v>0.51319168660960779</v>
      </c>
      <c r="B469" s="1">
        <v>5</v>
      </c>
      <c r="C469" s="1">
        <v>3</v>
      </c>
      <c r="D469" s="1">
        <f>IF(C469=B447,-B462*B463,IF(C469=B461,B463, 0))</f>
        <v>0</v>
      </c>
    </row>
    <row r="470" spans="1:6" x14ac:dyDescent="0.3">
      <c r="A470" s="1">
        <f t="shared" si="304"/>
        <v>4.1037752774092908</v>
      </c>
      <c r="B470" s="1">
        <v>5</v>
      </c>
      <c r="C470" s="1">
        <v>4</v>
      </c>
      <c r="D470" s="1">
        <f>IF(C470=B447,-B462*B463,IF(C470=B461,B463, 0))</f>
        <v>0</v>
      </c>
    </row>
    <row r="471" spans="1:6" x14ac:dyDescent="0.3">
      <c r="A471" s="1">
        <f t="shared" si="304"/>
        <v>1.4153306521721656</v>
      </c>
      <c r="B471" s="1">
        <v>5</v>
      </c>
      <c r="C471" s="1">
        <v>5</v>
      </c>
      <c r="D471" s="1">
        <f>IF(C471=B447,-B462*B463,IF(C471=B461,B463, 0))</f>
        <v>0</v>
      </c>
    </row>
    <row r="472" spans="1:6" x14ac:dyDescent="0.3">
      <c r="A472" s="1">
        <f t="shared" si="304"/>
        <v>2.5722375130633388</v>
      </c>
      <c r="B472" s="1">
        <v>5</v>
      </c>
      <c r="C472" s="1">
        <v>6</v>
      </c>
      <c r="D472" s="1">
        <f>IF(C472=B447,-B462*B463,IF(C472=B461,B463, 0))</f>
        <v>0</v>
      </c>
    </row>
    <row r="473" spans="1:6" x14ac:dyDescent="0.3">
      <c r="A473" s="1">
        <f t="shared" si="304"/>
        <v>0.40014862216256819</v>
      </c>
      <c r="B473" s="1">
        <v>5</v>
      </c>
      <c r="C473" s="1">
        <v>7</v>
      </c>
      <c r="D473" s="1">
        <f>IF(C473=B447,-B462*B463,IF(C473=B461,B463, 0))</f>
        <v>0</v>
      </c>
    </row>
    <row r="474" spans="1:6" x14ac:dyDescent="0.3">
      <c r="A474" s="1">
        <f t="shared" si="304"/>
        <v>1.8220287286487595</v>
      </c>
      <c r="B474" s="1">
        <v>5</v>
      </c>
      <c r="C474" s="1">
        <v>8</v>
      </c>
      <c r="D474" s="1">
        <f>IF(C474=B447,-B462*B463,IF(C474=B461,B463, 0))</f>
        <v>0</v>
      </c>
    </row>
    <row r="475" spans="1:6" x14ac:dyDescent="0.3">
      <c r="A475" s="1">
        <f t="shared" si="304"/>
        <v>5</v>
      </c>
      <c r="B475" s="1">
        <v>5</v>
      </c>
      <c r="C475" s="1">
        <v>9</v>
      </c>
      <c r="D475" s="1">
        <f>IF(C475=B447,-B462*B463,IF(C475=B461,B463, 0))</f>
        <v>5</v>
      </c>
    </row>
    <row r="476" spans="1:6" x14ac:dyDescent="0.3">
      <c r="A476" s="1">
        <f t="shared" si="304"/>
        <v>0</v>
      </c>
      <c r="B476" s="1">
        <v>5</v>
      </c>
      <c r="C476" s="1">
        <v>10</v>
      </c>
      <c r="D476" s="1">
        <f>IF(C476=B447,-B462*B463,IF(C476=B461,B463, 0))</f>
        <v>0</v>
      </c>
    </row>
    <row r="478" spans="1:6" x14ac:dyDescent="0.3">
      <c r="A478" s="1" t="s">
        <v>3</v>
      </c>
      <c r="C478" s="1" t="s">
        <v>7</v>
      </c>
      <c r="E478" s="1" t="s">
        <v>32</v>
      </c>
      <c r="F478" s="1" t="s">
        <v>33</v>
      </c>
    </row>
    <row r="479" spans="1:6" x14ac:dyDescent="0.3">
      <c r="A479" s="1">
        <f>SUMPRODUCT(A467:A476,A$31:A$40,A$5:A$14)</f>
        <v>-1.082565043160058</v>
      </c>
      <c r="B479" s="1">
        <f>SUMPRODUCT(A467:A476,A$31:A$40,B$5:B$14)</f>
        <v>-1.1096251037846527</v>
      </c>
      <c r="C479" s="1">
        <f>(E479+F479)/2</f>
        <v>-7.1525835208754351</v>
      </c>
      <c r="E479" s="1">
        <f>SUMPRODUCT(A479:B479,B450:C450)-D450</f>
        <v>-6.8410987806993386</v>
      </c>
      <c r="F479" s="1">
        <f>SUMPRODUCT(A479:B479,D461:E461)-F461</f>
        <v>-7.4640682610515308</v>
      </c>
    </row>
    <row r="481" spans="1:23" x14ac:dyDescent="0.3">
      <c r="A481" s="1" t="s">
        <v>6</v>
      </c>
      <c r="B481" s="1" t="s">
        <v>17</v>
      </c>
      <c r="C481" s="1" t="s">
        <v>16</v>
      </c>
      <c r="D481" s="1" t="s">
        <v>15</v>
      </c>
      <c r="E481" s="1" t="s">
        <v>14</v>
      </c>
      <c r="F481" s="1" t="s">
        <v>9</v>
      </c>
      <c r="G481" s="1" t="s">
        <v>10</v>
      </c>
      <c r="H481" s="1" t="s">
        <v>8</v>
      </c>
      <c r="I481" s="1" t="s">
        <v>46</v>
      </c>
    </row>
    <row r="482" spans="1:23" x14ac:dyDescent="0.3">
      <c r="A482" s="1">
        <v>1</v>
      </c>
      <c r="B482" s="1">
        <f>A467</f>
        <v>0</v>
      </c>
      <c r="C482" s="1">
        <f>B467</f>
        <v>5</v>
      </c>
      <c r="D482" s="1">
        <f>SUMPRODUCT(A479:B479,A$18:B$18)-C479</f>
        <v>0.68851525982390438</v>
      </c>
      <c r="E482" s="1">
        <f>INDEX(A$31:A$40,A482)</f>
        <v>1</v>
      </c>
      <c r="F482" s="1" t="b">
        <f>IF(B482&lt;0.0001, E482*D482&gt;=1,TRUE)</f>
        <v>0</v>
      </c>
      <c r="G482" s="1" t="b">
        <f>IF(ABS(C482-B482)&lt;0.0001, D482*E482&lt;=1,TRUE)</f>
        <v>1</v>
      </c>
      <c r="H482" s="1" t="b">
        <f>AND(F482:G482)</f>
        <v>0</v>
      </c>
      <c r="I482" s="1">
        <f>MAX(0, 1-E482*D482)</f>
        <v>0.31148474017609562</v>
      </c>
    </row>
    <row r="483" spans="1:23" x14ac:dyDescent="0.3">
      <c r="A483" s="1">
        <v>2</v>
      </c>
      <c r="B483" s="1">
        <f t="shared" ref="B483:C483" si="305">A468</f>
        <v>1.9696678025021841</v>
      </c>
      <c r="C483" s="1">
        <f t="shared" si="305"/>
        <v>5</v>
      </c>
      <c r="D483" s="1">
        <f>SUMPRODUCT(A479:B479,A$19:B$19)-C479</f>
        <v>0.46618922303041188</v>
      </c>
      <c r="E483" s="1">
        <f t="shared" ref="E483:E491" si="306">INDEX(A$31:A$40,A483)</f>
        <v>1</v>
      </c>
      <c r="F483" s="1" t="b">
        <f>IF(B483&lt;0.0001, E483*D483&gt;=1,TRUE)</f>
        <v>1</v>
      </c>
      <c r="G483" s="1" t="b">
        <f t="shared" ref="G483:G491" si="307">IF(ABS(C483-B483)&lt;0.0001, D483*E483&lt;=1,TRUE)</f>
        <v>1</v>
      </c>
      <c r="H483" s="1" t="b">
        <f>AND(F483:G483)</f>
        <v>1</v>
      </c>
      <c r="I483" s="1">
        <f t="shared" ref="I483:I491" si="308">MAX(0, 1-E483*D483)</f>
        <v>0.53381077696958812</v>
      </c>
    </row>
    <row r="484" spans="1:23" x14ac:dyDescent="0.3">
      <c r="A484" s="1">
        <v>3</v>
      </c>
      <c r="B484" s="1">
        <f t="shared" ref="B484:C484" si="309">A469</f>
        <v>0.51319168660960779</v>
      </c>
      <c r="C484" s="1">
        <f t="shared" si="309"/>
        <v>5</v>
      </c>
      <c r="D484" s="1">
        <f>SUMPRODUCT(A479:B479,A$20:B$20)-C479</f>
        <v>0.30688101085675079</v>
      </c>
      <c r="E484" s="1">
        <f t="shared" si="306"/>
        <v>1</v>
      </c>
      <c r="F484" s="1" t="b">
        <f>IF(B484&lt;0.0001, E484*D484&gt;=1,TRUE)</f>
        <v>1</v>
      </c>
      <c r="G484" s="1" t="b">
        <f t="shared" si="307"/>
        <v>1</v>
      </c>
      <c r="H484" s="1" t="b">
        <f>AND(F484:G484)</f>
        <v>1</v>
      </c>
      <c r="I484" s="1">
        <f t="shared" si="308"/>
        <v>0.69311898914324921</v>
      </c>
    </row>
    <row r="485" spans="1:23" x14ac:dyDescent="0.3">
      <c r="A485" s="1">
        <v>4</v>
      </c>
      <c r="B485" s="1">
        <f t="shared" ref="B485:C485" si="310">A470</f>
        <v>4.1037752774092908</v>
      </c>
      <c r="C485" s="1">
        <f t="shared" si="310"/>
        <v>5</v>
      </c>
      <c r="D485" s="1">
        <f>SUMPRODUCT(A479:B479,A$21:B$21)-C479</f>
        <v>0.53670396645398277</v>
      </c>
      <c r="E485" s="1">
        <f t="shared" si="306"/>
        <v>-1</v>
      </c>
      <c r="F485" s="1" t="b">
        <f>IF(B485&lt;0.0001, E485*D485&gt;=1,TRUE)</f>
        <v>1</v>
      </c>
      <c r="G485" s="1" t="b">
        <f t="shared" si="307"/>
        <v>1</v>
      </c>
      <c r="H485" s="1" t="b">
        <f>AND(F485:G485)</f>
        <v>1</v>
      </c>
      <c r="I485" s="1">
        <f t="shared" si="308"/>
        <v>1.5367039664539828</v>
      </c>
    </row>
    <row r="486" spans="1:23" x14ac:dyDescent="0.3">
      <c r="A486" s="1">
        <v>5</v>
      </c>
      <c r="B486" s="1">
        <f t="shared" ref="B486:C486" si="311">A471</f>
        <v>1.4153306521721656</v>
      </c>
      <c r="C486" s="1">
        <f t="shared" si="311"/>
        <v>5</v>
      </c>
      <c r="D486" s="1">
        <f>SUMPRODUCT(A479:B479,A$22:B$22)-C479</f>
        <v>6.451121006832139E-2</v>
      </c>
      <c r="E486" s="1">
        <f t="shared" si="306"/>
        <v>1</v>
      </c>
      <c r="F486" s="1" t="b">
        <f t="shared" ref="F486:F491" si="312">IF(B486&lt;0.0001, E486*D486&gt;=1,TRUE)</f>
        <v>1</v>
      </c>
      <c r="G486" s="1" t="b">
        <f t="shared" si="307"/>
        <v>1</v>
      </c>
      <c r="H486" s="1" t="b">
        <f t="shared" ref="H486:H491" si="313">AND(F486:G486)</f>
        <v>1</v>
      </c>
      <c r="I486" s="1">
        <f t="shared" si="308"/>
        <v>0.93548878993167861</v>
      </c>
    </row>
    <row r="487" spans="1:23" x14ac:dyDescent="0.3">
      <c r="A487" s="1">
        <v>6</v>
      </c>
      <c r="B487" s="1">
        <f t="shared" ref="B487:C487" si="314">A472</f>
        <v>2.5722375130633388</v>
      </c>
      <c r="C487" s="1">
        <f t="shared" si="314"/>
        <v>5</v>
      </c>
      <c r="D487" s="1">
        <f>SUMPRODUCT(A479:B479,A$23:B$23)-C479</f>
        <v>0.67309903884379096</v>
      </c>
      <c r="E487" s="1">
        <f t="shared" si="306"/>
        <v>-1</v>
      </c>
      <c r="F487" s="1" t="b">
        <f t="shared" si="312"/>
        <v>1</v>
      </c>
      <c r="G487" s="1" t="b">
        <f t="shared" si="307"/>
        <v>1</v>
      </c>
      <c r="H487" s="1" t="b">
        <f t="shared" si="313"/>
        <v>1</v>
      </c>
      <c r="I487" s="1">
        <f t="shared" si="308"/>
        <v>1.673099038843791</v>
      </c>
    </row>
    <row r="488" spans="1:23" x14ac:dyDescent="0.3">
      <c r="A488" s="1">
        <v>7</v>
      </c>
      <c r="B488" s="1">
        <f t="shared" ref="B488:C488" si="315">A473</f>
        <v>0.40014862216256819</v>
      </c>
      <c r="C488" s="1">
        <f t="shared" si="315"/>
        <v>5</v>
      </c>
      <c r="D488" s="1">
        <f>SUMPRODUCT(A479:B479,A$24:B$24)-C479</f>
        <v>0.84295250949413258</v>
      </c>
      <c r="E488" s="1">
        <f t="shared" si="306"/>
        <v>-1</v>
      </c>
      <c r="F488" s="1" t="b">
        <f t="shared" si="312"/>
        <v>1</v>
      </c>
      <c r="G488" s="1" t="b">
        <f t="shared" si="307"/>
        <v>1</v>
      </c>
      <c r="H488" s="1" t="b">
        <f t="shared" si="313"/>
        <v>1</v>
      </c>
      <c r="I488" s="1">
        <f t="shared" si="308"/>
        <v>1.8429525094941326</v>
      </c>
    </row>
    <row r="489" spans="1:23" x14ac:dyDescent="0.3">
      <c r="A489" s="1">
        <v>8</v>
      </c>
      <c r="B489" s="1">
        <f t="shared" ref="B489:C489" si="316">A474</f>
        <v>1.8220287286487595</v>
      </c>
      <c r="C489" s="1">
        <f t="shared" si="316"/>
        <v>5</v>
      </c>
      <c r="D489" s="1">
        <f>SUMPRODUCT(A479:B479,A$25:B$25)-C479</f>
        <v>0.63225014100339827</v>
      </c>
      <c r="E489" s="1">
        <f t="shared" si="306"/>
        <v>-1</v>
      </c>
      <c r="F489" s="1" t="b">
        <f t="shared" si="312"/>
        <v>1</v>
      </c>
      <c r="G489" s="1" t="b">
        <f t="shared" si="307"/>
        <v>1</v>
      </c>
      <c r="H489" s="1" t="b">
        <f t="shared" si="313"/>
        <v>1</v>
      </c>
      <c r="I489" s="1">
        <f t="shared" si="308"/>
        <v>1.6322501410033983</v>
      </c>
    </row>
    <row r="490" spans="1:23" x14ac:dyDescent="0.3">
      <c r="A490" s="1">
        <v>9</v>
      </c>
      <c r="B490" s="1">
        <f t="shared" ref="B490:C490" si="317">A475</f>
        <v>5</v>
      </c>
      <c r="C490" s="1">
        <f t="shared" si="317"/>
        <v>5</v>
      </c>
      <c r="D490" s="1">
        <f>SUMPRODUCT(A479:B479,A$26:B$26)-C479</f>
        <v>1.3114847401760965</v>
      </c>
      <c r="E490" s="1">
        <f t="shared" si="306"/>
        <v>1</v>
      </c>
      <c r="F490" s="1" t="b">
        <f t="shared" si="312"/>
        <v>1</v>
      </c>
      <c r="G490" s="1" t="b">
        <f t="shared" si="307"/>
        <v>0</v>
      </c>
      <c r="H490" s="1" t="b">
        <f t="shared" si="313"/>
        <v>0</v>
      </c>
      <c r="I490" s="1">
        <f t="shared" si="308"/>
        <v>0</v>
      </c>
    </row>
    <row r="491" spans="1:23" x14ac:dyDescent="0.3">
      <c r="A491" s="1">
        <v>10</v>
      </c>
      <c r="B491" s="1">
        <f t="shared" ref="B491:C491" si="318">A476</f>
        <v>0</v>
      </c>
      <c r="C491" s="1">
        <f t="shared" si="318"/>
        <v>5</v>
      </c>
      <c r="D491" s="1">
        <f>SUMPRODUCT(A479:B479,A$27:B$27)-C479</f>
        <v>0.37234200527603001</v>
      </c>
      <c r="E491" s="1">
        <f t="shared" si="306"/>
        <v>-1</v>
      </c>
      <c r="F491" s="1" t="b">
        <f t="shared" si="312"/>
        <v>0</v>
      </c>
      <c r="G491" s="1" t="b">
        <f t="shared" si="307"/>
        <v>1</v>
      </c>
      <c r="H491" s="1" t="b">
        <f t="shared" si="313"/>
        <v>0</v>
      </c>
      <c r="I491" s="1">
        <f t="shared" si="308"/>
        <v>1.37234200527603</v>
      </c>
    </row>
    <row r="492" spans="1:23" x14ac:dyDescent="0.3">
      <c r="A492" s="1" t="s">
        <v>48</v>
      </c>
      <c r="B492" s="1">
        <f>SUMPRODUCT(B482:B491,E482:E491)</f>
        <v>0</v>
      </c>
      <c r="H492" s="1" t="s">
        <v>44</v>
      </c>
      <c r="I492" s="1">
        <f>SUM(I482:I491)</f>
        <v>10.531250957291947</v>
      </c>
    </row>
    <row r="493" spans="1:23" x14ac:dyDescent="0.3">
      <c r="C493" s="1" t="s">
        <v>8</v>
      </c>
    </row>
    <row r="494" spans="1:23" x14ac:dyDescent="0.3">
      <c r="A494" s="1" t="s">
        <v>47</v>
      </c>
      <c r="B494" s="1">
        <v>9</v>
      </c>
      <c r="C494" s="1" t="b">
        <f>INDEX(H482:H491,B494)</f>
        <v>0</v>
      </c>
    </row>
    <row r="495" spans="1:23" x14ac:dyDescent="0.3">
      <c r="T495" s="1" t="s">
        <v>51</v>
      </c>
      <c r="U495" s="1">
        <f>INDEX(C482:C491,B494)</f>
        <v>5</v>
      </c>
    </row>
    <row r="496" spans="1:23" x14ac:dyDescent="0.3">
      <c r="A496" s="1" t="s">
        <v>6</v>
      </c>
      <c r="B496" s="1" t="s">
        <v>22</v>
      </c>
      <c r="D496" s="1" t="s">
        <v>23</v>
      </c>
      <c r="E496" s="1" t="s">
        <v>25</v>
      </c>
      <c r="G496" s="1" t="s">
        <v>26</v>
      </c>
      <c r="H496" s="1" t="s">
        <v>11</v>
      </c>
      <c r="J496" s="1" t="s">
        <v>12</v>
      </c>
      <c r="K496" s="1" t="s">
        <v>13</v>
      </c>
      <c r="L496" s="1" t="s">
        <v>27</v>
      </c>
      <c r="M496" s="1" t="s">
        <v>18</v>
      </c>
      <c r="N496" s="1" t="s">
        <v>28</v>
      </c>
      <c r="O496" s="1" t="s">
        <v>29</v>
      </c>
      <c r="P496" s="1" t="s">
        <v>19</v>
      </c>
      <c r="Q496" s="1" t="s">
        <v>37</v>
      </c>
      <c r="R496" s="1" t="s">
        <v>30</v>
      </c>
      <c r="S496" s="1" t="s">
        <v>31</v>
      </c>
      <c r="T496" s="1" t="s">
        <v>37</v>
      </c>
      <c r="U496" s="1" t="s">
        <v>49</v>
      </c>
      <c r="V496" s="1" t="s">
        <v>50</v>
      </c>
      <c r="W496" s="1" t="s">
        <v>45</v>
      </c>
    </row>
    <row r="497" spans="1:23" x14ac:dyDescent="0.3">
      <c r="A497" s="1">
        <f>A482</f>
        <v>1</v>
      </c>
      <c r="B497" s="1">
        <f>INDEX(A$18:A$27,B494)</f>
        <v>2.5392793503469195</v>
      </c>
      <c r="C497" s="1">
        <f>INDEX(B$18:B$27,B494)</f>
        <v>2.7866742656136632</v>
      </c>
      <c r="D497" s="1">
        <f>INDEX(A$31:A$40,B494)</f>
        <v>1</v>
      </c>
      <c r="E497" s="1">
        <f>INDEX(A$18:A$27,A497)</f>
        <v>2.5498358112944688</v>
      </c>
      <c r="F497" s="1">
        <f>INDEX(B$18:B$27,A497)</f>
        <v>3.3377986252420428</v>
      </c>
      <c r="G497" s="1">
        <f>INDEX(A$31:A$40,A497)</f>
        <v>1</v>
      </c>
      <c r="H497" s="1">
        <f>E497-B497</f>
        <v>1.0556460947549251E-2</v>
      </c>
      <c r="I497" s="1">
        <f>F497-C497</f>
        <v>0.55112435962837969</v>
      </c>
      <c r="J497" s="1">
        <f>G497-D497</f>
        <v>0</v>
      </c>
      <c r="K497" s="1">
        <f>SUMPRODUCT(A479:B479,H497:I497)</f>
        <v>-0.62296948035219224</v>
      </c>
      <c r="L497" s="1">
        <f>SUMPRODUCT(H497:I497,H497:I497)</f>
        <v>0.30384949864352873</v>
      </c>
      <c r="M497" s="1">
        <f>IF(A497=B494,0,2*G497*(J497-K497)/L497)</f>
        <v>4.100513465602587</v>
      </c>
      <c r="N497" s="1">
        <f>INDEX(B482:B491,B494)</f>
        <v>5</v>
      </c>
      <c r="O497" s="1">
        <f>INDEX(B482:B491,A497)</f>
        <v>0</v>
      </c>
      <c r="P497" s="1">
        <f>G497*D497</f>
        <v>1</v>
      </c>
      <c r="Q497" s="1">
        <f>N497+P497*O497</f>
        <v>5</v>
      </c>
      <c r="R497" s="1">
        <f>N497-P497*M497</f>
        <v>0.899486534397413</v>
      </c>
      <c r="S497" s="1">
        <f>O497+M497</f>
        <v>4.100513465602587</v>
      </c>
      <c r="T497" s="1">
        <f>R497+P497*S497</f>
        <v>5</v>
      </c>
      <c r="U497" s="1">
        <f>MAX(0,MIN(R497,U495))-N497</f>
        <v>-4.100513465602587</v>
      </c>
      <c r="V497" s="1">
        <f>MAX(0,MIN(S497,C482))-O497</f>
        <v>4.100513465602587</v>
      </c>
      <c r="W497" s="1">
        <f>SIGN(M497)*MIN(ABS(U497), ABS(V497))</f>
        <v>4.100513465602587</v>
      </c>
    </row>
    <row r="498" spans="1:23" x14ac:dyDescent="0.3">
      <c r="A498" s="1">
        <f t="shared" ref="A498:A506" si="319">A483</f>
        <v>2</v>
      </c>
      <c r="B498" s="1">
        <f>B497</f>
        <v>2.5392793503469195</v>
      </c>
      <c r="C498" s="1">
        <f>C497</f>
        <v>2.7866742656136632</v>
      </c>
      <c r="D498" s="1">
        <f>D497</f>
        <v>1</v>
      </c>
      <c r="E498" s="1">
        <f t="shared" ref="E498:E506" si="320">INDEX(A$18:A$27,A498)</f>
        <v>3.0668219762439763</v>
      </c>
      <c r="F498" s="1">
        <f t="shared" ref="F498:F506" si="321">INDEX(B$18:B$27,A498)</f>
        <v>3.0337814287784579</v>
      </c>
      <c r="G498" s="1">
        <f t="shared" ref="G498:G506" si="322">INDEX(A$31:A$40,A498)</f>
        <v>1</v>
      </c>
      <c r="H498" s="1">
        <f t="shared" ref="H498:H506" si="323">E498-B498</f>
        <v>0.5275426258970568</v>
      </c>
      <c r="I498" s="1">
        <f t="shared" ref="I498:I506" si="324">F498-C498</f>
        <v>0.24710716316479475</v>
      </c>
      <c r="J498" s="1">
        <f t="shared" ref="J498:J506" si="325">G498-D498</f>
        <v>0</v>
      </c>
      <c r="K498" s="1">
        <f>SUMPRODUCT(A479:B479,H498:I498)</f>
        <v>-0.84529551714568418</v>
      </c>
      <c r="L498" s="1">
        <f t="shared" ref="L498:L506" si="326">SUMPRODUCT(H498:I498,H498:I498)</f>
        <v>0.33936317222571449</v>
      </c>
      <c r="M498" s="1">
        <f>IF(A498=B494,0,2*G498*(J498-K498)/L498)</f>
        <v>4.9816573295317266</v>
      </c>
      <c r="N498" s="1">
        <f>N497</f>
        <v>5</v>
      </c>
      <c r="O498" s="1">
        <f>INDEX(B482:B491,A498)</f>
        <v>1.9696678025021841</v>
      </c>
      <c r="P498" s="1">
        <f t="shared" ref="P498:P506" si="327">G498*D498</f>
        <v>1</v>
      </c>
      <c r="Q498" s="1">
        <f t="shared" ref="Q498:Q506" si="328">N498+P498*O498</f>
        <v>6.9696678025021841</v>
      </c>
      <c r="R498" s="1">
        <f t="shared" ref="R498:R506" si="329">N498-P498*M498</f>
        <v>1.8342670468273425E-2</v>
      </c>
      <c r="S498" s="1">
        <f t="shared" ref="S498:S506" si="330">O498+M498</f>
        <v>6.9513251320339107</v>
      </c>
      <c r="T498" s="1">
        <f t="shared" ref="T498:T506" si="331">R498+P498*S498</f>
        <v>6.9696678025021841</v>
      </c>
      <c r="U498" s="1">
        <f>MAX(0,MIN(R498,U495))-N498</f>
        <v>-4.9816573295317266</v>
      </c>
      <c r="V498" s="1">
        <f t="shared" ref="V498:V506" si="332">MAX(0,MIN(S498,C483))-O498</f>
        <v>3.0303321974978159</v>
      </c>
      <c r="W498" s="1">
        <f t="shared" ref="W498:W506" si="333">SIGN(M498)*MIN(ABS(U498), ABS(V498))</f>
        <v>3.0303321974978159</v>
      </c>
    </row>
    <row r="499" spans="1:23" x14ac:dyDescent="0.3">
      <c r="A499" s="1">
        <f t="shared" si="319"/>
        <v>3</v>
      </c>
      <c r="B499" s="1">
        <f t="shared" ref="B499:B506" si="334">B498</f>
        <v>2.5392793503469195</v>
      </c>
      <c r="C499" s="1">
        <f t="shared" ref="C499:C506" si="335">C498</f>
        <v>2.7866742656136632</v>
      </c>
      <c r="D499" s="1">
        <f t="shared" ref="D499:D506" si="336">D498</f>
        <v>1</v>
      </c>
      <c r="E499" s="1">
        <f t="shared" si="320"/>
        <v>2.7582484583772682</v>
      </c>
      <c r="F499" s="1">
        <f t="shared" si="321"/>
        <v>3.4783992678831801</v>
      </c>
      <c r="G499" s="1">
        <f t="shared" si="322"/>
        <v>1</v>
      </c>
      <c r="H499" s="1">
        <f t="shared" si="323"/>
        <v>0.21896910803034864</v>
      </c>
      <c r="I499" s="1">
        <f t="shared" si="324"/>
        <v>0.69172500226951694</v>
      </c>
      <c r="J499" s="1">
        <f t="shared" si="325"/>
        <v>0</v>
      </c>
      <c r="K499" s="1">
        <f>SUMPRODUCT(A479:B479,H499:I499)</f>
        <v>-1.0046037293193457</v>
      </c>
      <c r="L499" s="1">
        <f t="shared" si="326"/>
        <v>0.52643094903636967</v>
      </c>
      <c r="M499" s="1">
        <f>IF(A499=B494,0,2*G499*(J499-K499)/L499)</f>
        <v>3.8166590743126707</v>
      </c>
      <c r="N499" s="1">
        <f t="shared" ref="N499:N506" si="337">N498</f>
        <v>5</v>
      </c>
      <c r="O499" s="1">
        <f>INDEX(B482:B491,A499)</f>
        <v>0.51319168660960779</v>
      </c>
      <c r="P499" s="1">
        <f t="shared" si="327"/>
        <v>1</v>
      </c>
      <c r="Q499" s="1">
        <f t="shared" si="328"/>
        <v>5.5131916866096073</v>
      </c>
      <c r="R499" s="1">
        <f t="shared" si="329"/>
        <v>1.1833409256873293</v>
      </c>
      <c r="S499" s="1">
        <f t="shared" si="330"/>
        <v>4.3298507609222785</v>
      </c>
      <c r="T499" s="1">
        <f t="shared" si="331"/>
        <v>5.5131916866096073</v>
      </c>
      <c r="U499" s="1">
        <f>MAX(0,MIN(R499,U495))-N499</f>
        <v>-3.8166590743126707</v>
      </c>
      <c r="V499" s="1">
        <f t="shared" si="332"/>
        <v>3.8166590743126707</v>
      </c>
      <c r="W499" s="1">
        <f t="shared" si="333"/>
        <v>3.8166590743126707</v>
      </c>
    </row>
    <row r="500" spans="1:23" x14ac:dyDescent="0.3">
      <c r="A500" s="1">
        <f t="shared" si="319"/>
        <v>4</v>
      </c>
      <c r="B500" s="1">
        <f t="shared" si="334"/>
        <v>2.5392793503469195</v>
      </c>
      <c r="C500" s="1">
        <f t="shared" si="335"/>
        <v>2.7866742656136632</v>
      </c>
      <c r="D500" s="1">
        <f t="shared" si="336"/>
        <v>1</v>
      </c>
      <c r="E500" s="1">
        <f t="shared" si="320"/>
        <v>3.3704505261530988</v>
      </c>
      <c r="F500" s="1">
        <f t="shared" si="321"/>
        <v>2.6740091090112208</v>
      </c>
      <c r="G500" s="1">
        <f t="shared" si="322"/>
        <v>-1</v>
      </c>
      <c r="H500" s="1">
        <f t="shared" si="323"/>
        <v>0.83117117580617927</v>
      </c>
      <c r="I500" s="1">
        <f t="shared" si="324"/>
        <v>-0.11266515660244236</v>
      </c>
      <c r="J500" s="1">
        <f t="shared" si="325"/>
        <v>-2</v>
      </c>
      <c r="K500" s="1">
        <f>SUMPRODUCT(A479:B479,H500:I500)</f>
        <v>-0.77478077372211329</v>
      </c>
      <c r="L500" s="1">
        <f t="shared" si="326"/>
        <v>0.7035389610032794</v>
      </c>
      <c r="M500" s="1">
        <f>IF(A500=B494,0,2*G500*(J500-K500)/L500)</f>
        <v>3.4830174139344519</v>
      </c>
      <c r="N500" s="1">
        <f t="shared" si="337"/>
        <v>5</v>
      </c>
      <c r="O500" s="1">
        <f>INDEX(B482:B491,A500)</f>
        <v>4.1037752774092908</v>
      </c>
      <c r="P500" s="1">
        <f t="shared" si="327"/>
        <v>-1</v>
      </c>
      <c r="Q500" s="1">
        <f t="shared" si="328"/>
        <v>0.89622472259070918</v>
      </c>
      <c r="R500" s="1">
        <f t="shared" si="329"/>
        <v>8.4830174139344514</v>
      </c>
      <c r="S500" s="1">
        <f t="shared" si="330"/>
        <v>7.5867926913437422</v>
      </c>
      <c r="T500" s="1">
        <f t="shared" si="331"/>
        <v>0.89622472259070918</v>
      </c>
      <c r="U500" s="1">
        <f>MAX(0,MIN(R500,U495))-N500</f>
        <v>0</v>
      </c>
      <c r="V500" s="1">
        <f t="shared" si="332"/>
        <v>0.89622472259070918</v>
      </c>
      <c r="W500" s="1">
        <f t="shared" si="333"/>
        <v>0</v>
      </c>
    </row>
    <row r="501" spans="1:23" x14ac:dyDescent="0.3">
      <c r="A501" s="1">
        <f t="shared" si="319"/>
        <v>5</v>
      </c>
      <c r="B501" s="1">
        <f t="shared" si="334"/>
        <v>2.5392793503469195</v>
      </c>
      <c r="C501" s="1">
        <f t="shared" si="335"/>
        <v>2.7866742656136632</v>
      </c>
      <c r="D501" s="1">
        <f t="shared" si="336"/>
        <v>1</v>
      </c>
      <c r="E501" s="1">
        <f t="shared" si="320"/>
        <v>3.1276001669018085</v>
      </c>
      <c r="F501" s="1">
        <f t="shared" si="321"/>
        <v>3.3364797610564461</v>
      </c>
      <c r="G501" s="1">
        <f t="shared" si="322"/>
        <v>1</v>
      </c>
      <c r="H501" s="1">
        <f t="shared" si="323"/>
        <v>0.58832081655488899</v>
      </c>
      <c r="I501" s="1">
        <f t="shared" si="324"/>
        <v>0.5498054954427829</v>
      </c>
      <c r="J501" s="1">
        <f t="shared" si="325"/>
        <v>0</v>
      </c>
      <c r="K501" s="1">
        <f>SUMPRODUCT(A479:B479,H501:I501)</f>
        <v>-1.2469735301077742</v>
      </c>
      <c r="L501" s="1">
        <f t="shared" si="326"/>
        <v>0.64840746601089538</v>
      </c>
      <c r="M501" s="1">
        <f>IF(A501=B494,0,2*G501*(J501-K501)/L501)</f>
        <v>3.8462651819213352</v>
      </c>
      <c r="N501" s="1">
        <f t="shared" si="337"/>
        <v>5</v>
      </c>
      <c r="O501" s="1">
        <f>INDEX(B482:B491,A501)</f>
        <v>1.4153306521721656</v>
      </c>
      <c r="P501" s="1">
        <f t="shared" si="327"/>
        <v>1</v>
      </c>
      <c r="Q501" s="1">
        <f t="shared" si="328"/>
        <v>6.415330652172166</v>
      </c>
      <c r="R501" s="1">
        <f t="shared" si="329"/>
        <v>1.1537348180786648</v>
      </c>
      <c r="S501" s="1">
        <f t="shared" si="330"/>
        <v>5.2615958340935007</v>
      </c>
      <c r="T501" s="1">
        <f t="shared" si="331"/>
        <v>6.415330652172166</v>
      </c>
      <c r="U501" s="1">
        <f>MAX(0,MIN(R501,U495))-N501</f>
        <v>-3.8462651819213352</v>
      </c>
      <c r="V501" s="1">
        <f t="shared" si="332"/>
        <v>3.5846693478278344</v>
      </c>
      <c r="W501" s="1">
        <f t="shared" si="333"/>
        <v>3.5846693478278344</v>
      </c>
    </row>
    <row r="502" spans="1:23" x14ac:dyDescent="0.3">
      <c r="A502" s="1">
        <f t="shared" si="319"/>
        <v>6</v>
      </c>
      <c r="B502" s="1">
        <f t="shared" si="334"/>
        <v>2.5392793503469195</v>
      </c>
      <c r="C502" s="1">
        <f t="shared" si="335"/>
        <v>2.7866742656136632</v>
      </c>
      <c r="D502" s="1">
        <f t="shared" si="336"/>
        <v>1</v>
      </c>
      <c r="E502" s="1">
        <f t="shared" si="320"/>
        <v>3.4814119572338234</v>
      </c>
      <c r="F502" s="1">
        <f t="shared" si="321"/>
        <v>2.4428336985578198</v>
      </c>
      <c r="G502" s="1">
        <f t="shared" si="322"/>
        <v>-1</v>
      </c>
      <c r="H502" s="1">
        <f t="shared" si="323"/>
        <v>0.94213260688690381</v>
      </c>
      <c r="I502" s="1">
        <f t="shared" si="324"/>
        <v>-0.34384056705584332</v>
      </c>
      <c r="J502" s="1">
        <f t="shared" si="325"/>
        <v>-2</v>
      </c>
      <c r="K502" s="1">
        <f>SUMPRODUCT(A479:B479,H502:I502)</f>
        <v>-0.6383857013323051</v>
      </c>
      <c r="L502" s="1">
        <f t="shared" si="326"/>
        <v>1.0058401845127971</v>
      </c>
      <c r="M502" s="1">
        <f>IF(A502=B494,0,2*G502*(J502-K502)/L502)</f>
        <v>2.7074167837651575</v>
      </c>
      <c r="N502" s="1">
        <f t="shared" si="337"/>
        <v>5</v>
      </c>
      <c r="O502" s="1">
        <f>INDEX(B482:B491,A502)</f>
        <v>2.5722375130633388</v>
      </c>
      <c r="P502" s="1">
        <f t="shared" si="327"/>
        <v>-1</v>
      </c>
      <c r="Q502" s="1">
        <f t="shared" si="328"/>
        <v>2.4277624869366612</v>
      </c>
      <c r="R502" s="1">
        <f t="shared" si="329"/>
        <v>7.7074167837651579</v>
      </c>
      <c r="S502" s="1">
        <f t="shared" si="330"/>
        <v>5.2796542968284967</v>
      </c>
      <c r="T502" s="1">
        <f t="shared" si="331"/>
        <v>2.4277624869366612</v>
      </c>
      <c r="U502" s="1">
        <f>MAX(0,MIN(R502,U495))-N502</f>
        <v>0</v>
      </c>
      <c r="V502" s="1">
        <f t="shared" si="332"/>
        <v>2.4277624869366612</v>
      </c>
      <c r="W502" s="1">
        <f t="shared" si="333"/>
        <v>0</v>
      </c>
    </row>
    <row r="503" spans="1:23" x14ac:dyDescent="0.3">
      <c r="A503" s="1">
        <f t="shared" si="319"/>
        <v>7</v>
      </c>
      <c r="B503" s="1">
        <f t="shared" si="334"/>
        <v>2.5392793503469195</v>
      </c>
      <c r="C503" s="1">
        <f t="shared" si="335"/>
        <v>2.7866742656136632</v>
      </c>
      <c r="D503" s="1">
        <f t="shared" si="336"/>
        <v>1</v>
      </c>
      <c r="E503" s="1">
        <f t="shared" si="320"/>
        <v>3.2241541053518081</v>
      </c>
      <c r="F503" s="1">
        <f t="shared" si="321"/>
        <v>2.5407450440248747</v>
      </c>
      <c r="G503" s="1">
        <f t="shared" si="322"/>
        <v>-1</v>
      </c>
      <c r="H503" s="1">
        <f t="shared" si="323"/>
        <v>0.68487475500488859</v>
      </c>
      <c r="I503" s="1">
        <f t="shared" si="324"/>
        <v>-0.24592922158878849</v>
      </c>
      <c r="J503" s="1">
        <f t="shared" si="325"/>
        <v>-2</v>
      </c>
      <c r="K503" s="1">
        <f>SUMPRODUCT(A479:B479,H503:I503)</f>
        <v>-0.46853223068196309</v>
      </c>
      <c r="L503" s="1">
        <f t="shared" si="326"/>
        <v>0.52953461207427355</v>
      </c>
      <c r="M503" s="1">
        <f>IF(A503=B494,0,2*G503*(J503-K503)/L503)</f>
        <v>5.7842027108257481</v>
      </c>
      <c r="N503" s="1">
        <f t="shared" si="337"/>
        <v>5</v>
      </c>
      <c r="O503" s="1">
        <f>INDEX(B482:B491,A503)</f>
        <v>0.40014862216256819</v>
      </c>
      <c r="P503" s="1">
        <f t="shared" si="327"/>
        <v>-1</v>
      </c>
      <c r="Q503" s="1">
        <f t="shared" si="328"/>
        <v>4.5998513778374317</v>
      </c>
      <c r="R503" s="1">
        <f t="shared" si="329"/>
        <v>10.784202710825749</v>
      </c>
      <c r="S503" s="1">
        <f t="shared" si="330"/>
        <v>6.1843513329883164</v>
      </c>
      <c r="T503" s="1">
        <f t="shared" si="331"/>
        <v>4.5998513778374326</v>
      </c>
      <c r="U503" s="1">
        <f>MAX(0,MIN(R503,U495))-N503</f>
        <v>0</v>
      </c>
      <c r="V503" s="1">
        <f t="shared" si="332"/>
        <v>4.5998513778374317</v>
      </c>
      <c r="W503" s="1">
        <f t="shared" si="333"/>
        <v>0</v>
      </c>
    </row>
    <row r="504" spans="1:23" x14ac:dyDescent="0.3">
      <c r="A504" s="1">
        <f t="shared" si="319"/>
        <v>8</v>
      </c>
      <c r="B504" s="1">
        <f t="shared" si="334"/>
        <v>2.5392793503469195</v>
      </c>
      <c r="C504" s="1">
        <f t="shared" si="335"/>
        <v>2.7866742656136632</v>
      </c>
      <c r="D504" s="1">
        <f t="shared" si="336"/>
        <v>1</v>
      </c>
      <c r="E504" s="1">
        <f t="shared" si="320"/>
        <v>2.9371931331038019</v>
      </c>
      <c r="F504" s="1">
        <f t="shared" si="321"/>
        <v>3.0105940804421603</v>
      </c>
      <c r="G504" s="1">
        <f t="shared" si="322"/>
        <v>-1</v>
      </c>
      <c r="H504" s="1">
        <f t="shared" si="323"/>
        <v>0.39791378275688238</v>
      </c>
      <c r="I504" s="1">
        <f t="shared" si="324"/>
        <v>0.2239198148284971</v>
      </c>
      <c r="J504" s="1">
        <f t="shared" si="325"/>
        <v>-2</v>
      </c>
      <c r="K504" s="1">
        <f>SUMPRODUCT(A479:B479,H504:I504)</f>
        <v>-0.67923459917269757</v>
      </c>
      <c r="L504" s="1">
        <f t="shared" si="326"/>
        <v>0.20847546198071981</v>
      </c>
      <c r="M504" s="1">
        <f>IF(A504=B494,0,2*G504*(J504-K504)/L504)</f>
        <v>12.670703672065244</v>
      </c>
      <c r="N504" s="1">
        <f t="shared" si="337"/>
        <v>5</v>
      </c>
      <c r="O504" s="1">
        <f>INDEX(B482:B491,A504)</f>
        <v>1.8220287286487595</v>
      </c>
      <c r="P504" s="1">
        <f t="shared" si="327"/>
        <v>-1</v>
      </c>
      <c r="Q504" s="1">
        <f t="shared" si="328"/>
        <v>3.1779712713512405</v>
      </c>
      <c r="R504" s="1">
        <f t="shared" si="329"/>
        <v>17.670703672065244</v>
      </c>
      <c r="S504" s="1">
        <f t="shared" si="330"/>
        <v>14.492732400714004</v>
      </c>
      <c r="T504" s="1">
        <f t="shared" si="331"/>
        <v>3.1779712713512396</v>
      </c>
      <c r="U504" s="1">
        <f>MAX(0,MIN(R504,U495))-N504</f>
        <v>0</v>
      </c>
      <c r="V504" s="1">
        <f t="shared" si="332"/>
        <v>3.1779712713512405</v>
      </c>
      <c r="W504" s="1">
        <f t="shared" si="333"/>
        <v>0</v>
      </c>
    </row>
    <row r="505" spans="1:23" x14ac:dyDescent="0.3">
      <c r="A505" s="1">
        <f t="shared" si="319"/>
        <v>9</v>
      </c>
      <c r="B505" s="1">
        <f t="shared" si="334"/>
        <v>2.5392793503469195</v>
      </c>
      <c r="C505" s="1">
        <f t="shared" si="335"/>
        <v>2.7866742656136632</v>
      </c>
      <c r="D505" s="1">
        <f t="shared" si="336"/>
        <v>1</v>
      </c>
      <c r="E505" s="1">
        <f t="shared" si="320"/>
        <v>2.5392793503469195</v>
      </c>
      <c r="F505" s="1">
        <f t="shared" si="321"/>
        <v>2.7866742656136632</v>
      </c>
      <c r="G505" s="1">
        <f t="shared" si="322"/>
        <v>1</v>
      </c>
      <c r="H505" s="1">
        <f t="shared" si="323"/>
        <v>0</v>
      </c>
      <c r="I505" s="1">
        <f t="shared" si="324"/>
        <v>0</v>
      </c>
      <c r="J505" s="1">
        <f t="shared" si="325"/>
        <v>0</v>
      </c>
      <c r="K505" s="1">
        <f>SUMPRODUCT(A479:B479,H505:I505)</f>
        <v>0</v>
      </c>
      <c r="L505" s="1">
        <f t="shared" si="326"/>
        <v>0</v>
      </c>
      <c r="M505" s="1">
        <f>IF(A505=B494,0,2*G505*(J505-K505)/L505)</f>
        <v>0</v>
      </c>
      <c r="N505" s="1">
        <f t="shared" si="337"/>
        <v>5</v>
      </c>
      <c r="O505" s="1">
        <f>INDEX(B482:B491,A505)</f>
        <v>5</v>
      </c>
      <c r="P505" s="1">
        <f t="shared" si="327"/>
        <v>1</v>
      </c>
      <c r="Q505" s="1">
        <f t="shared" si="328"/>
        <v>10</v>
      </c>
      <c r="R505" s="1">
        <f t="shared" si="329"/>
        <v>5</v>
      </c>
      <c r="S505" s="1">
        <f t="shared" si="330"/>
        <v>5</v>
      </c>
      <c r="T505" s="1">
        <f t="shared" si="331"/>
        <v>10</v>
      </c>
      <c r="U505" s="1">
        <f>MAX(0,MIN(R505,U495))-N505</f>
        <v>0</v>
      </c>
      <c r="V505" s="1">
        <f t="shared" si="332"/>
        <v>0</v>
      </c>
      <c r="W505" s="1">
        <f t="shared" si="333"/>
        <v>0</v>
      </c>
    </row>
    <row r="506" spans="1:23" x14ac:dyDescent="0.3">
      <c r="A506" s="1">
        <f t="shared" si="319"/>
        <v>10</v>
      </c>
      <c r="B506" s="1">
        <f t="shared" si="334"/>
        <v>2.5392793503469195</v>
      </c>
      <c r="C506" s="1">
        <f t="shared" si="335"/>
        <v>2.7866742656136632</v>
      </c>
      <c r="D506" s="1">
        <f t="shared" si="336"/>
        <v>1</v>
      </c>
      <c r="E506" s="1">
        <f t="shared" si="320"/>
        <v>3.4211658483089531</v>
      </c>
      <c r="F506" s="1">
        <f t="shared" si="321"/>
        <v>2.7726544315495145</v>
      </c>
      <c r="G506" s="1">
        <f t="shared" si="322"/>
        <v>-1</v>
      </c>
      <c r="H506" s="1">
        <f t="shared" si="323"/>
        <v>0.88188649796203356</v>
      </c>
      <c r="I506" s="1">
        <f t="shared" si="324"/>
        <v>-1.401983406414864E-2</v>
      </c>
      <c r="J506" s="1">
        <f t="shared" si="325"/>
        <v>-2</v>
      </c>
      <c r="K506" s="1">
        <f>SUMPRODUCT(A479:B479,H506:I506)</f>
        <v>-0.93914273490006661</v>
      </c>
      <c r="L506" s="1">
        <f t="shared" si="326"/>
        <v>0.77792035103492607</v>
      </c>
      <c r="M506" s="1">
        <f>IF(A506=B494,0,2*G506*(J506-K506)/L506)</f>
        <v>2.7274187227229501</v>
      </c>
      <c r="N506" s="1">
        <f t="shared" si="337"/>
        <v>5</v>
      </c>
      <c r="O506" s="1">
        <f>INDEX(B482:B491,A506)</f>
        <v>0</v>
      </c>
      <c r="P506" s="1">
        <f t="shared" si="327"/>
        <v>-1</v>
      </c>
      <c r="Q506" s="1">
        <f t="shared" si="328"/>
        <v>5</v>
      </c>
      <c r="R506" s="1">
        <f t="shared" si="329"/>
        <v>7.7274187227229501</v>
      </c>
      <c r="S506" s="1">
        <f t="shared" si="330"/>
        <v>2.7274187227229501</v>
      </c>
      <c r="T506" s="1">
        <f t="shared" si="331"/>
        <v>5</v>
      </c>
      <c r="U506" s="1">
        <f>MAX(0,MIN(R506,U495))-N506</f>
        <v>0</v>
      </c>
      <c r="V506" s="1">
        <f t="shared" si="332"/>
        <v>2.7274187227229501</v>
      </c>
      <c r="W506" s="1">
        <f t="shared" si="333"/>
        <v>0</v>
      </c>
    </row>
    <row r="507" spans="1:23" x14ac:dyDescent="0.3">
      <c r="D507" s="1" t="s">
        <v>25</v>
      </c>
      <c r="F507" s="1" t="s">
        <v>26</v>
      </c>
    </row>
    <row r="508" spans="1:23" x14ac:dyDescent="0.3">
      <c r="A508" s="1" t="s">
        <v>52</v>
      </c>
      <c r="B508" s="1">
        <v>1</v>
      </c>
      <c r="D508" s="1">
        <f>INDEX(E497:E506,B508)</f>
        <v>2.5498358112944688</v>
      </c>
      <c r="E508" s="1">
        <f>INDEX(F497:F506,B508)</f>
        <v>3.3377986252420428</v>
      </c>
      <c r="F508" s="1">
        <f>INDEX(G497:G506,B508)</f>
        <v>1</v>
      </c>
    </row>
    <row r="509" spans="1:23" x14ac:dyDescent="0.3">
      <c r="A509" s="1" t="s">
        <v>19</v>
      </c>
      <c r="B509" s="1">
        <f>INDEX(P497:P506,B508)</f>
        <v>1</v>
      </c>
    </row>
    <row r="510" spans="1:23" x14ac:dyDescent="0.3">
      <c r="A510" s="1" t="str">
        <f>W496</f>
        <v>Actual Δα</v>
      </c>
      <c r="B510" s="1">
        <f>INDEX(W497:W506,B508)</f>
        <v>4.100513465602587</v>
      </c>
    </row>
    <row r="512" spans="1:23" x14ac:dyDescent="0.3">
      <c r="A512" s="1" t="s">
        <v>34</v>
      </c>
      <c r="B512" s="1">
        <f>B465+1</f>
        <v>10</v>
      </c>
    </row>
    <row r="513" spans="1:9" x14ac:dyDescent="0.3">
      <c r="A513" s="1" t="s">
        <v>17</v>
      </c>
      <c r="B513" s="1" t="s">
        <v>16</v>
      </c>
      <c r="C513" s="1" t="s">
        <v>6</v>
      </c>
      <c r="D513" s="1" t="s">
        <v>18</v>
      </c>
    </row>
    <row r="514" spans="1:9" x14ac:dyDescent="0.3">
      <c r="A514" s="1">
        <f>B482+D514</f>
        <v>4.100513465602587</v>
      </c>
      <c r="B514" s="1">
        <v>5</v>
      </c>
      <c r="C514" s="1">
        <v>1</v>
      </c>
      <c r="D514" s="1">
        <f>IF(C514=B494,-B509*B510,IF(C514=B508,B510, 0))</f>
        <v>4.100513465602587</v>
      </c>
    </row>
    <row r="515" spans="1:9" x14ac:dyDescent="0.3">
      <c r="A515" s="1">
        <f t="shared" ref="A515:A523" si="338">B483+D515</f>
        <v>1.9696678025021841</v>
      </c>
      <c r="B515" s="1">
        <v>5</v>
      </c>
      <c r="C515" s="1">
        <v>2</v>
      </c>
      <c r="D515" s="1">
        <f>IF(C515=B494,-B509*B510,IF(C515=B508,B510, 0))</f>
        <v>0</v>
      </c>
    </row>
    <row r="516" spans="1:9" x14ac:dyDescent="0.3">
      <c r="A516" s="1">
        <f t="shared" si="338"/>
        <v>0.51319168660960779</v>
      </c>
      <c r="B516" s="1">
        <v>5</v>
      </c>
      <c r="C516" s="1">
        <v>3</v>
      </c>
      <c r="D516" s="1">
        <f>IF(C516=B494,-B509*B510,IF(C516=B508,B510, 0))</f>
        <v>0</v>
      </c>
    </row>
    <row r="517" spans="1:9" x14ac:dyDescent="0.3">
      <c r="A517" s="1">
        <f t="shared" si="338"/>
        <v>4.1037752774092908</v>
      </c>
      <c r="B517" s="1">
        <v>5</v>
      </c>
      <c r="C517" s="1">
        <v>4</v>
      </c>
      <c r="D517" s="1">
        <f>IF(C517=B494,-B509*B510,IF(C517=B508,B510, 0))</f>
        <v>0</v>
      </c>
    </row>
    <row r="518" spans="1:9" x14ac:dyDescent="0.3">
      <c r="A518" s="1">
        <f t="shared" si="338"/>
        <v>1.4153306521721656</v>
      </c>
      <c r="B518" s="1">
        <v>5</v>
      </c>
      <c r="C518" s="1">
        <v>5</v>
      </c>
      <c r="D518" s="1">
        <f>IF(C518=B494,-B509*B510,IF(C518=B508,B510, 0))</f>
        <v>0</v>
      </c>
    </row>
    <row r="519" spans="1:9" x14ac:dyDescent="0.3">
      <c r="A519" s="1">
        <f t="shared" si="338"/>
        <v>2.5722375130633388</v>
      </c>
      <c r="B519" s="1">
        <v>5</v>
      </c>
      <c r="C519" s="1">
        <v>6</v>
      </c>
      <c r="D519" s="1">
        <f>IF(C519=B494,-B509*B510,IF(C519=B508,B510, 0))</f>
        <v>0</v>
      </c>
    </row>
    <row r="520" spans="1:9" x14ac:dyDescent="0.3">
      <c r="A520" s="1">
        <f t="shared" si="338"/>
        <v>0.40014862216256819</v>
      </c>
      <c r="B520" s="1">
        <v>5</v>
      </c>
      <c r="C520" s="1">
        <v>7</v>
      </c>
      <c r="D520" s="1">
        <f>IF(C520=B494,-B509*B510,IF(C520=B508,B510, 0))</f>
        <v>0</v>
      </c>
    </row>
    <row r="521" spans="1:9" x14ac:dyDescent="0.3">
      <c r="A521" s="1">
        <f t="shared" si="338"/>
        <v>1.8220287286487595</v>
      </c>
      <c r="B521" s="1">
        <v>5</v>
      </c>
      <c r="C521" s="1">
        <v>8</v>
      </c>
      <c r="D521" s="1">
        <f>IF(C521=B494,-B509*B510,IF(C521=B508,B510, 0))</f>
        <v>0</v>
      </c>
    </row>
    <row r="522" spans="1:9" x14ac:dyDescent="0.3">
      <c r="A522" s="1">
        <f t="shared" si="338"/>
        <v>0.899486534397413</v>
      </c>
      <c r="B522" s="1">
        <v>5</v>
      </c>
      <c r="C522" s="1">
        <v>9</v>
      </c>
      <c r="D522" s="1">
        <f>IF(C522=B494,-B509*B510,IF(C522=B508,B510, 0))</f>
        <v>-4.100513465602587</v>
      </c>
    </row>
    <row r="523" spans="1:9" x14ac:dyDescent="0.3">
      <c r="A523" s="1">
        <f t="shared" si="338"/>
        <v>0</v>
      </c>
      <c r="B523" s="1">
        <v>5</v>
      </c>
      <c r="C523" s="1">
        <v>10</v>
      </c>
      <c r="D523" s="1">
        <f>IF(C523=B494,-B509*B510,IF(C523=B508,B510, 0))</f>
        <v>0</v>
      </c>
    </row>
    <row r="525" spans="1:9" x14ac:dyDescent="0.3">
      <c r="A525" s="1" t="s">
        <v>3</v>
      </c>
      <c r="C525" s="1" t="s">
        <v>7</v>
      </c>
      <c r="E525" s="1" t="s">
        <v>32</v>
      </c>
      <c r="F525" s="1" t="s">
        <v>33</v>
      </c>
    </row>
    <row r="526" spans="1:9" x14ac:dyDescent="0.3">
      <c r="A526" s="1">
        <f>SUMPRODUCT(A514:A523,A$31:A$40,A$5:A$14)</f>
        <v>-1.0392781328955238</v>
      </c>
      <c r="B526" s="1">
        <f>SUMPRODUCT(A514:A523,A$31:A$40,B$5:B$14)</f>
        <v>1.1502677540931214</v>
      </c>
      <c r="C526" s="1">
        <f>(E526+F526)/2</f>
        <v>-0.12211121305608219</v>
      </c>
      <c r="E526" s="1">
        <f>SUMPRODUCT(A526:B526,B497:C497)-D497</f>
        <v>-0.43359595323217848</v>
      </c>
      <c r="F526" s="1">
        <f>SUMPRODUCT(A526:B526,D508:E508)-F508</f>
        <v>0.1893735271200141</v>
      </c>
    </row>
    <row r="528" spans="1:9" x14ac:dyDescent="0.3">
      <c r="A528" s="1" t="s">
        <v>6</v>
      </c>
      <c r="B528" s="1" t="s">
        <v>17</v>
      </c>
      <c r="C528" s="1" t="s">
        <v>16</v>
      </c>
      <c r="D528" s="1" t="s">
        <v>15</v>
      </c>
      <c r="E528" s="1" t="s">
        <v>14</v>
      </c>
      <c r="F528" s="1" t="s">
        <v>9</v>
      </c>
      <c r="G528" s="1" t="s">
        <v>10</v>
      </c>
      <c r="H528" s="1" t="s">
        <v>8</v>
      </c>
      <c r="I528" s="1" t="s">
        <v>46</v>
      </c>
    </row>
    <row r="529" spans="1:23" x14ac:dyDescent="0.3">
      <c r="A529" s="1">
        <v>1</v>
      </c>
      <c r="B529" s="1">
        <f>A514</f>
        <v>4.100513465602587</v>
      </c>
      <c r="C529" s="1">
        <f>B514</f>
        <v>5</v>
      </c>
      <c r="D529" s="1">
        <f>SUMPRODUCT(A526:B526,A$18:B$18)-C526</f>
        <v>1.3114847401760963</v>
      </c>
      <c r="E529" s="1">
        <f>INDEX(A$31:A$40,A529)</f>
        <v>1</v>
      </c>
      <c r="F529" s="1" t="b">
        <f>IF(B529&lt;0.0001, E529*D529&gt;=1,TRUE)</f>
        <v>1</v>
      </c>
      <c r="G529" s="1" t="b">
        <f>IF(ABS(C529-B529)&lt;0.0001, D529*E529&lt;=1,TRUE)</f>
        <v>1</v>
      </c>
      <c r="H529" s="1" t="b">
        <f>AND(F529:G529)</f>
        <v>1</v>
      </c>
      <c r="I529" s="1">
        <f>MAX(0, 1-E529*D529)</f>
        <v>0</v>
      </c>
    </row>
    <row r="530" spans="1:23" x14ac:dyDescent="0.3">
      <c r="A530" s="1">
        <v>2</v>
      </c>
      <c r="B530" s="1">
        <f t="shared" ref="B530:C530" si="339">A515</f>
        <v>1.9696678025021841</v>
      </c>
      <c r="C530" s="1">
        <f t="shared" si="339"/>
        <v>5</v>
      </c>
      <c r="D530" s="1">
        <f>SUMPRODUCT(A526:B526,A$19:B$19)-C526</f>
        <v>0.42449114615269967</v>
      </c>
      <c r="E530" s="1">
        <f t="shared" ref="E530:E538" si="340">INDEX(A$31:A$40,A530)</f>
        <v>1</v>
      </c>
      <c r="F530" s="1" t="b">
        <f>IF(B530&lt;0.0001, E530*D530&gt;=1,TRUE)</f>
        <v>1</v>
      </c>
      <c r="G530" s="1" t="b">
        <f t="shared" ref="G530:G538" si="341">IF(ABS(C530-B530)&lt;0.0001, D530*E530&lt;=1,TRUE)</f>
        <v>1</v>
      </c>
      <c r="H530" s="1" t="b">
        <f>AND(F530:G530)</f>
        <v>1</v>
      </c>
      <c r="I530" s="1">
        <f t="shared" ref="I530:I538" si="342">MAX(0, 1-E530*D530)</f>
        <v>0.57550885384730033</v>
      </c>
    </row>
    <row r="531" spans="1:23" x14ac:dyDescent="0.3">
      <c r="A531" s="1">
        <v>3</v>
      </c>
      <c r="B531" s="1">
        <f t="shared" ref="B531:C531" si="343">A516</f>
        <v>0.51319168660960779</v>
      </c>
      <c r="C531" s="1">
        <f t="shared" si="343"/>
        <v>5</v>
      </c>
      <c r="D531" s="1">
        <f>SUMPRODUCT(A526:B526,A$20:B$20)-C526</f>
        <v>1.256614418878941</v>
      </c>
      <c r="E531" s="1">
        <f t="shared" si="340"/>
        <v>1</v>
      </c>
      <c r="F531" s="1" t="b">
        <f>IF(B531&lt;0.0001, E531*D531&gt;=1,TRUE)</f>
        <v>1</v>
      </c>
      <c r="G531" s="1" t="b">
        <f t="shared" si="341"/>
        <v>1</v>
      </c>
      <c r="H531" s="1" t="b">
        <f>AND(F531:G531)</f>
        <v>1</v>
      </c>
      <c r="I531" s="1">
        <f t="shared" si="342"/>
        <v>0</v>
      </c>
    </row>
    <row r="532" spans="1:23" x14ac:dyDescent="0.3">
      <c r="A532" s="1">
        <v>4</v>
      </c>
      <c r="B532" s="1">
        <f t="shared" ref="B532:C532" si="344">A517</f>
        <v>4.1037752774092908</v>
      </c>
      <c r="C532" s="1">
        <f t="shared" si="344"/>
        <v>5</v>
      </c>
      <c r="D532" s="1">
        <f>SUMPRODUCT(A526:B526,A$21:B$21)-C526</f>
        <v>-0.3048978645341609</v>
      </c>
      <c r="E532" s="1">
        <f t="shared" si="340"/>
        <v>-1</v>
      </c>
      <c r="F532" s="1" t="b">
        <f>IF(B532&lt;0.0001, E532*D532&gt;=1,TRUE)</f>
        <v>1</v>
      </c>
      <c r="G532" s="1" t="b">
        <f t="shared" si="341"/>
        <v>1</v>
      </c>
      <c r="H532" s="1" t="b">
        <f>AND(F532:G532)</f>
        <v>1</v>
      </c>
      <c r="I532" s="1">
        <f t="shared" si="342"/>
        <v>0.6951021354658391</v>
      </c>
    </row>
    <row r="533" spans="1:23" x14ac:dyDescent="0.3">
      <c r="A533" s="1">
        <v>5</v>
      </c>
      <c r="B533" s="1">
        <f t="shared" ref="B533:C533" si="345">A518</f>
        <v>1.4153306521721656</v>
      </c>
      <c r="C533" s="1">
        <f t="shared" si="345"/>
        <v>5</v>
      </c>
      <c r="D533" s="1">
        <f>SUMPRODUCT(A526:B526,A$22:B$22)-C526</f>
        <v>0.70950983248219468</v>
      </c>
      <c r="E533" s="1">
        <f t="shared" si="340"/>
        <v>1</v>
      </c>
      <c r="F533" s="1" t="b">
        <f t="shared" ref="F533:F538" si="346">IF(B533&lt;0.0001, E533*D533&gt;=1,TRUE)</f>
        <v>1</v>
      </c>
      <c r="G533" s="1" t="b">
        <f t="shared" si="341"/>
        <v>1</v>
      </c>
      <c r="H533" s="1" t="b">
        <f t="shared" ref="H533:H538" si="347">AND(F533:G533)</f>
        <v>1</v>
      </c>
      <c r="I533" s="1">
        <f t="shared" si="342"/>
        <v>0.29049016751780532</v>
      </c>
    </row>
    <row r="534" spans="1:23" x14ac:dyDescent="0.3">
      <c r="A534" s="1">
        <v>6</v>
      </c>
      <c r="B534" s="1">
        <f t="shared" ref="B534:C534" si="348">A519</f>
        <v>2.5722375130633388</v>
      </c>
      <c r="C534" s="1">
        <f t="shared" si="348"/>
        <v>5</v>
      </c>
      <c r="D534" s="1">
        <f>SUMPRODUCT(A526:B526,A$23:B$23)-C526</f>
        <v>-0.68613127363494031</v>
      </c>
      <c r="E534" s="1">
        <f t="shared" si="340"/>
        <v>-1</v>
      </c>
      <c r="F534" s="1" t="b">
        <f t="shared" si="346"/>
        <v>1</v>
      </c>
      <c r="G534" s="1" t="b">
        <f t="shared" si="341"/>
        <v>1</v>
      </c>
      <c r="H534" s="1" t="b">
        <f t="shared" si="347"/>
        <v>1</v>
      </c>
      <c r="I534" s="1">
        <f t="shared" si="342"/>
        <v>0.31386872636505969</v>
      </c>
    </row>
    <row r="535" spans="1:23" x14ac:dyDescent="0.3">
      <c r="A535" s="1">
        <v>7</v>
      </c>
      <c r="B535" s="1">
        <f t="shared" ref="B535:C535" si="349">A520</f>
        <v>0.40014862216256819</v>
      </c>
      <c r="C535" s="1">
        <f t="shared" si="349"/>
        <v>5</v>
      </c>
      <c r="D535" s="1">
        <f>SUMPRODUCT(A526:B526,A$24:B$24)-C526</f>
        <v>-0.30614455020766163</v>
      </c>
      <c r="E535" s="1">
        <f t="shared" si="340"/>
        <v>-1</v>
      </c>
      <c r="F535" s="1" t="b">
        <f t="shared" si="346"/>
        <v>1</v>
      </c>
      <c r="G535" s="1" t="b">
        <f t="shared" si="341"/>
        <v>1</v>
      </c>
      <c r="H535" s="1" t="b">
        <f t="shared" si="347"/>
        <v>1</v>
      </c>
      <c r="I535" s="1">
        <f t="shared" si="342"/>
        <v>0.69385544979233837</v>
      </c>
    </row>
    <row r="536" spans="1:23" x14ac:dyDescent="0.3">
      <c r="A536" s="1">
        <v>8</v>
      </c>
      <c r="B536" s="1">
        <f t="shared" ref="B536:C536" si="350">A521</f>
        <v>1.8220287286487595</v>
      </c>
      <c r="C536" s="1">
        <f t="shared" si="350"/>
        <v>5</v>
      </c>
      <c r="D536" s="1">
        <f>SUMPRODUCT(A526:B526,A$25:B$25)-C526</f>
        <v>0.53253990912665894</v>
      </c>
      <c r="E536" s="1">
        <f t="shared" si="340"/>
        <v>-1</v>
      </c>
      <c r="F536" s="1" t="b">
        <f t="shared" si="346"/>
        <v>1</v>
      </c>
      <c r="G536" s="1" t="b">
        <f t="shared" si="341"/>
        <v>1</v>
      </c>
      <c r="H536" s="1" t="b">
        <f t="shared" si="347"/>
        <v>1</v>
      </c>
      <c r="I536" s="1">
        <f t="shared" si="342"/>
        <v>1.5325399091266589</v>
      </c>
    </row>
    <row r="537" spans="1:23" x14ac:dyDescent="0.3">
      <c r="A537" s="1">
        <v>9</v>
      </c>
      <c r="B537" s="1">
        <f t="shared" ref="B537:C537" si="351">A522</f>
        <v>0.899486534397413</v>
      </c>
      <c r="C537" s="1">
        <f t="shared" si="351"/>
        <v>5</v>
      </c>
      <c r="D537" s="1">
        <f>SUMPRODUCT(A526:B526,A$26:B$26)-C526</f>
        <v>0.68851525982390371</v>
      </c>
      <c r="E537" s="1">
        <f t="shared" si="340"/>
        <v>1</v>
      </c>
      <c r="F537" s="1" t="b">
        <f t="shared" si="346"/>
        <v>1</v>
      </c>
      <c r="G537" s="1" t="b">
        <f t="shared" si="341"/>
        <v>1</v>
      </c>
      <c r="H537" s="1" t="b">
        <f t="shared" si="347"/>
        <v>1</v>
      </c>
      <c r="I537" s="1">
        <f t="shared" si="342"/>
        <v>0.31148474017609629</v>
      </c>
    </row>
    <row r="538" spans="1:23" x14ac:dyDescent="0.3">
      <c r="A538" s="1">
        <v>10</v>
      </c>
      <c r="B538" s="1">
        <f t="shared" ref="B538:C538" si="352">A523</f>
        <v>0</v>
      </c>
      <c r="C538" s="1">
        <f t="shared" si="352"/>
        <v>5</v>
      </c>
      <c r="D538" s="1">
        <f>SUMPRODUCT(A526:B526,A$27:B$27)-C526</f>
        <v>-0.24413665624557734</v>
      </c>
      <c r="E538" s="1">
        <f t="shared" si="340"/>
        <v>-1</v>
      </c>
      <c r="F538" s="1" t="b">
        <f t="shared" si="346"/>
        <v>0</v>
      </c>
      <c r="G538" s="1" t="b">
        <f t="shared" si="341"/>
        <v>1</v>
      </c>
      <c r="H538" s="1" t="b">
        <f t="shared" si="347"/>
        <v>0</v>
      </c>
      <c r="I538" s="1">
        <f t="shared" si="342"/>
        <v>0.75586334375442266</v>
      </c>
    </row>
    <row r="539" spans="1:23" x14ac:dyDescent="0.3">
      <c r="A539" s="1" t="s">
        <v>48</v>
      </c>
      <c r="B539" s="1">
        <f>SUMPRODUCT(B529:B538,E529:E538)</f>
        <v>5.5511151231257827E-16</v>
      </c>
      <c r="H539" s="1" t="s">
        <v>44</v>
      </c>
      <c r="I539" s="1">
        <f>SUM(I529:I538)</f>
        <v>5.1687133260455216</v>
      </c>
    </row>
    <row r="540" spans="1:23" x14ac:dyDescent="0.3">
      <c r="C540" s="1" t="s">
        <v>8</v>
      </c>
    </row>
    <row r="541" spans="1:23" x14ac:dyDescent="0.3">
      <c r="A541" s="1" t="s">
        <v>47</v>
      </c>
      <c r="B541" s="1">
        <v>10</v>
      </c>
      <c r="C541" s="1" t="b">
        <f>INDEX(H529:H538,B541)</f>
        <v>0</v>
      </c>
    </row>
    <row r="542" spans="1:23" x14ac:dyDescent="0.3">
      <c r="T542" s="1" t="s">
        <v>51</v>
      </c>
      <c r="U542" s="1">
        <f>INDEX(C529:C538,B541)</f>
        <v>5</v>
      </c>
    </row>
    <row r="543" spans="1:23" x14ac:dyDescent="0.3">
      <c r="A543" s="1" t="s">
        <v>6</v>
      </c>
      <c r="B543" s="1" t="s">
        <v>22</v>
      </c>
      <c r="D543" s="1" t="s">
        <v>23</v>
      </c>
      <c r="E543" s="1" t="s">
        <v>25</v>
      </c>
      <c r="G543" s="1" t="s">
        <v>26</v>
      </c>
      <c r="H543" s="1" t="s">
        <v>11</v>
      </c>
      <c r="J543" s="1" t="s">
        <v>12</v>
      </c>
      <c r="K543" s="1" t="s">
        <v>13</v>
      </c>
      <c r="L543" s="1" t="s">
        <v>27</v>
      </c>
      <c r="M543" s="1" t="s">
        <v>18</v>
      </c>
      <c r="N543" s="1" t="s">
        <v>28</v>
      </c>
      <c r="O543" s="1" t="s">
        <v>29</v>
      </c>
      <c r="P543" s="1" t="s">
        <v>19</v>
      </c>
      <c r="Q543" s="1" t="s">
        <v>37</v>
      </c>
      <c r="R543" s="1" t="s">
        <v>30</v>
      </c>
      <c r="S543" s="1" t="s">
        <v>31</v>
      </c>
      <c r="T543" s="1" t="s">
        <v>37</v>
      </c>
      <c r="U543" s="1" t="s">
        <v>49</v>
      </c>
      <c r="V543" s="1" t="s">
        <v>50</v>
      </c>
      <c r="W543" s="1" t="s">
        <v>45</v>
      </c>
    </row>
    <row r="544" spans="1:23" x14ac:dyDescent="0.3">
      <c r="A544" s="1">
        <f>A529</f>
        <v>1</v>
      </c>
      <c r="B544" s="1">
        <f>INDEX(A$18:A$27,B541)</f>
        <v>3.4211658483089531</v>
      </c>
      <c r="C544" s="1">
        <f>INDEX(B$18:B$27,B541)</f>
        <v>2.7726544315495145</v>
      </c>
      <c r="D544" s="1">
        <f>INDEX(A$31:A$40,B541)</f>
        <v>-1</v>
      </c>
      <c r="E544" s="1">
        <f>INDEX(A$18:A$27,A544)</f>
        <v>2.5498358112944688</v>
      </c>
      <c r="F544" s="1">
        <f>INDEX(B$18:B$27,A544)</f>
        <v>3.3377986252420428</v>
      </c>
      <c r="G544" s="1">
        <f>INDEX(A$31:A$40,A544)</f>
        <v>1</v>
      </c>
      <c r="H544" s="1">
        <f>E544-B544</f>
        <v>-0.8713300370144843</v>
      </c>
      <c r="I544" s="1">
        <f>F544-C544</f>
        <v>0.56514419369252833</v>
      </c>
      <c r="J544" s="1">
        <f>G544-D544</f>
        <v>2</v>
      </c>
      <c r="K544" s="1">
        <f>SUMPRODUCT(A526:B526,H544:I544)</f>
        <v>1.5556213964216736</v>
      </c>
      <c r="L544" s="1">
        <f>SUMPRODUCT(H544:I544,H544:I544)</f>
        <v>1.0786039930680407</v>
      </c>
      <c r="M544" s="1">
        <f>IF(A544=B541,0,2*G544*(J544-K544)/L544)</f>
        <v>0.82398842658520366</v>
      </c>
      <c r="N544" s="1">
        <f>INDEX(B529:B538,B541)</f>
        <v>0</v>
      </c>
      <c r="O544" s="1">
        <f>INDEX(B529:B538,A544)</f>
        <v>4.100513465602587</v>
      </c>
      <c r="P544" s="1">
        <f>G544*D544</f>
        <v>-1</v>
      </c>
      <c r="Q544" s="1">
        <f>N544+P544*O544</f>
        <v>-4.100513465602587</v>
      </c>
      <c r="R544" s="1">
        <f>N544-P544*M544</f>
        <v>0.82398842658520366</v>
      </c>
      <c r="S544" s="1">
        <f>O544+M544</f>
        <v>4.9245018921877906</v>
      </c>
      <c r="T544" s="1">
        <f>R544+P544*S544</f>
        <v>-4.100513465602587</v>
      </c>
      <c r="U544" s="1">
        <f>MAX(0,MIN(R544,U542))-N544</f>
        <v>0.82398842658520366</v>
      </c>
      <c r="V544" s="1">
        <f>MAX(0,MIN(S544,C529))-O544</f>
        <v>0.82398842658520355</v>
      </c>
      <c r="W544" s="1">
        <f>SIGN(M544)*MIN(ABS(U544), ABS(V544))</f>
        <v>0.82398842658520355</v>
      </c>
    </row>
    <row r="545" spans="1:23" x14ac:dyDescent="0.3">
      <c r="A545" s="1">
        <f t="shared" ref="A545:A553" si="353">A530</f>
        <v>2</v>
      </c>
      <c r="B545" s="1">
        <f>B544</f>
        <v>3.4211658483089531</v>
      </c>
      <c r="C545" s="1">
        <f>C544</f>
        <v>2.7726544315495145</v>
      </c>
      <c r="D545" s="1">
        <f>D544</f>
        <v>-1</v>
      </c>
      <c r="E545" s="1">
        <f t="shared" ref="E545:E553" si="354">INDEX(A$18:A$27,A545)</f>
        <v>3.0668219762439763</v>
      </c>
      <c r="F545" s="1">
        <f t="shared" ref="F545:F553" si="355">INDEX(B$18:B$27,A545)</f>
        <v>3.0337814287784579</v>
      </c>
      <c r="G545" s="1">
        <f t="shared" ref="G545:G553" si="356">INDEX(A$31:A$40,A545)</f>
        <v>1</v>
      </c>
      <c r="H545" s="1">
        <f t="shared" ref="H545:H553" si="357">E545-B545</f>
        <v>-0.35434387206497675</v>
      </c>
      <c r="I545" s="1">
        <f t="shared" ref="I545:I553" si="358">F545-C545</f>
        <v>0.26112699722894339</v>
      </c>
      <c r="J545" s="1">
        <f t="shared" ref="J545:J553" si="359">G545-D545</f>
        <v>2</v>
      </c>
      <c r="K545" s="1">
        <f>SUMPRODUCT(A526:B526,H545:I545)</f>
        <v>0.66862780239827679</v>
      </c>
      <c r="L545" s="1">
        <f t="shared" ref="L545:L553" si="360">SUMPRODUCT(H545:I545,H545:I545)</f>
        <v>0.19374688835180523</v>
      </c>
      <c r="M545" s="1">
        <f>IF(A545=B541,0,2*G545*(J545-K545)/L545)</f>
        <v>13.74341759940134</v>
      </c>
      <c r="N545" s="1">
        <f>N544</f>
        <v>0</v>
      </c>
      <c r="O545" s="1">
        <f>INDEX(B529:B538,A545)</f>
        <v>1.9696678025021841</v>
      </c>
      <c r="P545" s="1">
        <f t="shared" ref="P545:P553" si="361">G545*D545</f>
        <v>-1</v>
      </c>
      <c r="Q545" s="1">
        <f t="shared" ref="Q545:Q553" si="362">N545+P545*O545</f>
        <v>-1.9696678025021841</v>
      </c>
      <c r="R545" s="1">
        <f t="shared" ref="R545:R553" si="363">N545-P545*M545</f>
        <v>13.74341759940134</v>
      </c>
      <c r="S545" s="1">
        <f t="shared" ref="S545:S553" si="364">O545+M545</f>
        <v>15.713085401903523</v>
      </c>
      <c r="T545" s="1">
        <f t="shared" ref="T545:T553" si="365">R545+P545*S545</f>
        <v>-1.9696678025021832</v>
      </c>
      <c r="U545" s="1">
        <f>MAX(0,MIN(R545,U542))-N545</f>
        <v>5</v>
      </c>
      <c r="V545" s="1">
        <f t="shared" ref="V545:V553" si="366">MAX(0,MIN(S545,C530))-O545</f>
        <v>3.0303321974978159</v>
      </c>
      <c r="W545" s="1">
        <f t="shared" ref="W545:W553" si="367">SIGN(M545)*MIN(ABS(U545), ABS(V545))</f>
        <v>3.0303321974978159</v>
      </c>
    </row>
    <row r="546" spans="1:23" x14ac:dyDescent="0.3">
      <c r="A546" s="1">
        <f t="shared" si="353"/>
        <v>3</v>
      </c>
      <c r="B546" s="1">
        <f t="shared" ref="B546:B553" si="368">B545</f>
        <v>3.4211658483089531</v>
      </c>
      <c r="C546" s="1">
        <f t="shared" ref="C546:C553" si="369">C545</f>
        <v>2.7726544315495145</v>
      </c>
      <c r="D546" s="1">
        <f t="shared" ref="D546:D553" si="370">D545</f>
        <v>-1</v>
      </c>
      <c r="E546" s="1">
        <f t="shared" si="354"/>
        <v>2.7582484583772682</v>
      </c>
      <c r="F546" s="1">
        <f t="shared" si="355"/>
        <v>3.4783992678831801</v>
      </c>
      <c r="G546" s="1">
        <f t="shared" si="356"/>
        <v>1</v>
      </c>
      <c r="H546" s="1">
        <f t="shared" si="357"/>
        <v>-0.66291738993168492</v>
      </c>
      <c r="I546" s="1">
        <f t="shared" si="358"/>
        <v>0.70574483633366558</v>
      </c>
      <c r="J546" s="1">
        <f t="shared" si="359"/>
        <v>2</v>
      </c>
      <c r="K546" s="1">
        <f>SUMPRODUCT(A526:B526,H546:I546)</f>
        <v>1.5007510751245186</v>
      </c>
      <c r="L546" s="1">
        <f t="shared" si="360"/>
        <v>0.93753523988547005</v>
      </c>
      <c r="M546" s="1">
        <f>IF(A546=B541,0,2*G546*(J546-K546)/L546)</f>
        <v>1.0650243396428918</v>
      </c>
      <c r="N546" s="1">
        <f t="shared" ref="N546:N553" si="371">N545</f>
        <v>0</v>
      </c>
      <c r="O546" s="1">
        <f>INDEX(B529:B538,A546)</f>
        <v>0.51319168660960779</v>
      </c>
      <c r="P546" s="1">
        <f t="shared" si="361"/>
        <v>-1</v>
      </c>
      <c r="Q546" s="1">
        <f t="shared" si="362"/>
        <v>-0.51319168660960779</v>
      </c>
      <c r="R546" s="1">
        <f t="shared" si="363"/>
        <v>1.0650243396428918</v>
      </c>
      <c r="S546" s="1">
        <f t="shared" si="364"/>
        <v>1.5782160262524996</v>
      </c>
      <c r="T546" s="1">
        <f t="shared" si="365"/>
        <v>-0.51319168660960779</v>
      </c>
      <c r="U546" s="1">
        <f>MAX(0,MIN(R546,U542))-N546</f>
        <v>1.0650243396428918</v>
      </c>
      <c r="V546" s="1">
        <f t="shared" si="366"/>
        <v>1.0650243396428918</v>
      </c>
      <c r="W546" s="1">
        <f t="shared" si="367"/>
        <v>1.0650243396428918</v>
      </c>
    </row>
    <row r="547" spans="1:23" x14ac:dyDescent="0.3">
      <c r="A547" s="1">
        <f t="shared" si="353"/>
        <v>4</v>
      </c>
      <c r="B547" s="1">
        <f t="shared" si="368"/>
        <v>3.4211658483089531</v>
      </c>
      <c r="C547" s="1">
        <f t="shared" si="369"/>
        <v>2.7726544315495145</v>
      </c>
      <c r="D547" s="1">
        <f t="shared" si="370"/>
        <v>-1</v>
      </c>
      <c r="E547" s="1">
        <f t="shared" si="354"/>
        <v>3.3704505261530988</v>
      </c>
      <c r="F547" s="1">
        <f t="shared" si="355"/>
        <v>2.6740091090112208</v>
      </c>
      <c r="G547" s="1">
        <f t="shared" si="356"/>
        <v>-1</v>
      </c>
      <c r="H547" s="1">
        <f t="shared" si="357"/>
        <v>-5.0715322155854281E-2</v>
      </c>
      <c r="I547" s="1">
        <f t="shared" si="358"/>
        <v>-9.8645322538293723E-2</v>
      </c>
      <c r="J547" s="1">
        <f t="shared" si="359"/>
        <v>0</v>
      </c>
      <c r="K547" s="1">
        <f>SUMPRODUCT(A526:B526,H547:I547)</f>
        <v>-6.076120828858346E-2</v>
      </c>
      <c r="L547" s="1">
        <f t="shared" si="360"/>
        <v>1.2302943560056083E-2</v>
      </c>
      <c r="M547" s="1">
        <f>IF(A547=B541,0,2*G547*(J547-K547)/L547)</f>
        <v>-9.8775074423419493</v>
      </c>
      <c r="N547" s="1">
        <f t="shared" si="371"/>
        <v>0</v>
      </c>
      <c r="O547" s="1">
        <f>INDEX(B529:B538,A547)</f>
        <v>4.1037752774092908</v>
      </c>
      <c r="P547" s="1">
        <f t="shared" si="361"/>
        <v>1</v>
      </c>
      <c r="Q547" s="1">
        <f t="shared" si="362"/>
        <v>4.1037752774092908</v>
      </c>
      <c r="R547" s="1">
        <f t="shared" si="363"/>
        <v>9.8775074423419493</v>
      </c>
      <c r="S547" s="1">
        <f t="shared" si="364"/>
        <v>-5.7737321649326585</v>
      </c>
      <c r="T547" s="1">
        <f t="shared" si="365"/>
        <v>4.1037752774092908</v>
      </c>
      <c r="U547" s="1">
        <f>MAX(0,MIN(R547,U542))-N547</f>
        <v>5</v>
      </c>
      <c r="V547" s="1">
        <f t="shared" si="366"/>
        <v>-4.1037752774092908</v>
      </c>
      <c r="W547" s="1">
        <f t="shared" si="367"/>
        <v>-4.1037752774092908</v>
      </c>
    </row>
    <row r="548" spans="1:23" x14ac:dyDescent="0.3">
      <c r="A548" s="1">
        <f t="shared" si="353"/>
        <v>5</v>
      </c>
      <c r="B548" s="1">
        <f t="shared" si="368"/>
        <v>3.4211658483089531</v>
      </c>
      <c r="C548" s="1">
        <f t="shared" si="369"/>
        <v>2.7726544315495145</v>
      </c>
      <c r="D548" s="1">
        <f t="shared" si="370"/>
        <v>-1</v>
      </c>
      <c r="E548" s="1">
        <f t="shared" si="354"/>
        <v>3.1276001669018085</v>
      </c>
      <c r="F548" s="1">
        <f t="shared" si="355"/>
        <v>3.3364797610564461</v>
      </c>
      <c r="G548" s="1">
        <f t="shared" si="356"/>
        <v>1</v>
      </c>
      <c r="H548" s="1">
        <f t="shared" si="357"/>
        <v>-0.29356568140714456</v>
      </c>
      <c r="I548" s="1">
        <f t="shared" si="358"/>
        <v>0.56382532950693154</v>
      </c>
      <c r="J548" s="1">
        <f t="shared" si="359"/>
        <v>2</v>
      </c>
      <c r="K548" s="1">
        <f>SUMPRODUCT(A526:B526,H548:I548)</f>
        <v>0.9536464887277718</v>
      </c>
      <c r="L548" s="1">
        <f t="shared" si="360"/>
        <v>0.40407981149364103</v>
      </c>
      <c r="M548" s="1">
        <f>IF(A548=B541,0,2*G548*(J548-K548)/L548)</f>
        <v>5.1789447604644536</v>
      </c>
      <c r="N548" s="1">
        <f t="shared" si="371"/>
        <v>0</v>
      </c>
      <c r="O548" s="1">
        <f>INDEX(B529:B538,A548)</f>
        <v>1.4153306521721656</v>
      </c>
      <c r="P548" s="1">
        <f t="shared" si="361"/>
        <v>-1</v>
      </c>
      <c r="Q548" s="1">
        <f t="shared" si="362"/>
        <v>-1.4153306521721656</v>
      </c>
      <c r="R548" s="1">
        <f t="shared" si="363"/>
        <v>5.1789447604644536</v>
      </c>
      <c r="S548" s="1">
        <f t="shared" si="364"/>
        <v>6.5942754126366196</v>
      </c>
      <c r="T548" s="1">
        <f t="shared" si="365"/>
        <v>-1.415330652172166</v>
      </c>
      <c r="U548" s="1">
        <f>MAX(0,MIN(R548,U542))-N548</f>
        <v>5</v>
      </c>
      <c r="V548" s="1">
        <f t="shared" si="366"/>
        <v>3.5846693478278344</v>
      </c>
      <c r="W548" s="1">
        <f t="shared" si="367"/>
        <v>3.5846693478278344</v>
      </c>
    </row>
    <row r="549" spans="1:23" x14ac:dyDescent="0.3">
      <c r="A549" s="1">
        <f t="shared" si="353"/>
        <v>6</v>
      </c>
      <c r="B549" s="1">
        <f t="shared" si="368"/>
        <v>3.4211658483089531</v>
      </c>
      <c r="C549" s="1">
        <f t="shared" si="369"/>
        <v>2.7726544315495145</v>
      </c>
      <c r="D549" s="1">
        <f t="shared" si="370"/>
        <v>-1</v>
      </c>
      <c r="E549" s="1">
        <f t="shared" si="354"/>
        <v>3.4814119572338234</v>
      </c>
      <c r="F549" s="1">
        <f t="shared" si="355"/>
        <v>2.4428336985578198</v>
      </c>
      <c r="G549" s="1">
        <f t="shared" si="356"/>
        <v>-1</v>
      </c>
      <c r="H549" s="1">
        <f t="shared" si="357"/>
        <v>6.0246108924870256E-2</v>
      </c>
      <c r="I549" s="1">
        <f t="shared" si="358"/>
        <v>-0.32982073299169468</v>
      </c>
      <c r="J549" s="1">
        <f t="shared" si="359"/>
        <v>0</v>
      </c>
      <c r="K549" s="1">
        <f>SUMPRODUCT(A526:B526,H549:I549)</f>
        <v>-0.44199461738936319</v>
      </c>
      <c r="L549" s="1">
        <f t="shared" si="360"/>
        <v>0.11241130955176609</v>
      </c>
      <c r="M549" s="1">
        <f>IF(A549=B541,0,2*G549*(J549-K549)/L549)</f>
        <v>-7.863881653043495</v>
      </c>
      <c r="N549" s="1">
        <f t="shared" si="371"/>
        <v>0</v>
      </c>
      <c r="O549" s="1">
        <f>INDEX(B529:B538,A549)</f>
        <v>2.5722375130633388</v>
      </c>
      <c r="P549" s="1">
        <f t="shared" si="361"/>
        <v>1</v>
      </c>
      <c r="Q549" s="1">
        <f t="shared" si="362"/>
        <v>2.5722375130633388</v>
      </c>
      <c r="R549" s="1">
        <f t="shared" si="363"/>
        <v>7.863881653043495</v>
      </c>
      <c r="S549" s="1">
        <f t="shared" si="364"/>
        <v>-5.2916441399801561</v>
      </c>
      <c r="T549" s="1">
        <f t="shared" si="365"/>
        <v>2.5722375130633388</v>
      </c>
      <c r="U549" s="1">
        <f>MAX(0,MIN(R549,U542))-N549</f>
        <v>5</v>
      </c>
      <c r="V549" s="1">
        <f t="shared" si="366"/>
        <v>-2.5722375130633388</v>
      </c>
      <c r="W549" s="1">
        <f t="shared" si="367"/>
        <v>-2.5722375130633388</v>
      </c>
    </row>
    <row r="550" spans="1:23" x14ac:dyDescent="0.3">
      <c r="A550" s="1">
        <f t="shared" si="353"/>
        <v>7</v>
      </c>
      <c r="B550" s="1">
        <f t="shared" si="368"/>
        <v>3.4211658483089531</v>
      </c>
      <c r="C550" s="1">
        <f t="shared" si="369"/>
        <v>2.7726544315495145</v>
      </c>
      <c r="D550" s="1">
        <f t="shared" si="370"/>
        <v>-1</v>
      </c>
      <c r="E550" s="1">
        <f t="shared" si="354"/>
        <v>3.2241541053518081</v>
      </c>
      <c r="F550" s="1">
        <f t="shared" si="355"/>
        <v>2.5407450440248747</v>
      </c>
      <c r="G550" s="1">
        <f t="shared" si="356"/>
        <v>-1</v>
      </c>
      <c r="H550" s="1">
        <f t="shared" si="357"/>
        <v>-0.19701174295714496</v>
      </c>
      <c r="I550" s="1">
        <f t="shared" si="358"/>
        <v>-0.23190938752463985</v>
      </c>
      <c r="J550" s="1">
        <f t="shared" si="359"/>
        <v>0</v>
      </c>
      <c r="K550" s="1">
        <f>SUMPRODUCT(A526:B526,H550:I550)</f>
        <v>-6.2007893962084337E-2</v>
      </c>
      <c r="L550" s="1">
        <f t="shared" si="360"/>
        <v>9.2595590885065748E-2</v>
      </c>
      <c r="M550" s="1">
        <f>IF(A550=B541,0,2*G550*(J550-K550)/L550)</f>
        <v>-1.3393271400806031</v>
      </c>
      <c r="N550" s="1">
        <f t="shared" si="371"/>
        <v>0</v>
      </c>
      <c r="O550" s="1">
        <f>INDEX(B529:B538,A550)</f>
        <v>0.40014862216256819</v>
      </c>
      <c r="P550" s="1">
        <f t="shared" si="361"/>
        <v>1</v>
      </c>
      <c r="Q550" s="1">
        <f t="shared" si="362"/>
        <v>0.40014862216256819</v>
      </c>
      <c r="R550" s="1">
        <f t="shared" si="363"/>
        <v>1.3393271400806031</v>
      </c>
      <c r="S550" s="1">
        <f t="shared" si="364"/>
        <v>-0.93917851791803486</v>
      </c>
      <c r="T550" s="1">
        <f t="shared" si="365"/>
        <v>0.40014862216256819</v>
      </c>
      <c r="U550" s="1">
        <f>MAX(0,MIN(R550,U542))-N550</f>
        <v>1.3393271400806031</v>
      </c>
      <c r="V550" s="1">
        <f t="shared" si="366"/>
        <v>-0.40014862216256819</v>
      </c>
      <c r="W550" s="1">
        <f t="shared" si="367"/>
        <v>-0.40014862216256819</v>
      </c>
    </row>
    <row r="551" spans="1:23" x14ac:dyDescent="0.3">
      <c r="A551" s="1">
        <f t="shared" si="353"/>
        <v>8</v>
      </c>
      <c r="B551" s="1">
        <f t="shared" si="368"/>
        <v>3.4211658483089531</v>
      </c>
      <c r="C551" s="1">
        <f t="shared" si="369"/>
        <v>2.7726544315495145</v>
      </c>
      <c r="D551" s="1">
        <f t="shared" si="370"/>
        <v>-1</v>
      </c>
      <c r="E551" s="1">
        <f t="shared" si="354"/>
        <v>2.9371931331038019</v>
      </c>
      <c r="F551" s="1">
        <f t="shared" si="355"/>
        <v>3.0105940804421603</v>
      </c>
      <c r="G551" s="1">
        <f t="shared" si="356"/>
        <v>-1</v>
      </c>
      <c r="H551" s="1">
        <f t="shared" si="357"/>
        <v>-0.48397271520515117</v>
      </c>
      <c r="I551" s="1">
        <f t="shared" si="358"/>
        <v>0.23793964889264574</v>
      </c>
      <c r="J551" s="1">
        <f t="shared" si="359"/>
        <v>0</v>
      </c>
      <c r="K551" s="1">
        <f>SUMPRODUCT(A526:B526,H551:I551)</f>
        <v>0.77667656537223606</v>
      </c>
      <c r="L551" s="1">
        <f t="shared" si="360"/>
        <v>0.29084486557820188</v>
      </c>
      <c r="M551" s="1">
        <f>IF(A551=B541,0,2*G551*(J551-K551)/L551)</f>
        <v>5.3408305065189783</v>
      </c>
      <c r="N551" s="1">
        <f t="shared" si="371"/>
        <v>0</v>
      </c>
      <c r="O551" s="1">
        <f>INDEX(B529:B538,A551)</f>
        <v>1.8220287286487595</v>
      </c>
      <c r="P551" s="1">
        <f t="shared" si="361"/>
        <v>1</v>
      </c>
      <c r="Q551" s="1">
        <f t="shared" si="362"/>
        <v>1.8220287286487595</v>
      </c>
      <c r="R551" s="1">
        <f t="shared" si="363"/>
        <v>-5.3408305065189783</v>
      </c>
      <c r="S551" s="1">
        <f t="shared" si="364"/>
        <v>7.1628592351677378</v>
      </c>
      <c r="T551" s="1">
        <f t="shared" si="365"/>
        <v>1.8220287286487595</v>
      </c>
      <c r="U551" s="1">
        <f>MAX(0,MIN(R551,U542))-N551</f>
        <v>0</v>
      </c>
      <c r="V551" s="1">
        <f t="shared" si="366"/>
        <v>3.1779712713512405</v>
      </c>
      <c r="W551" s="1">
        <f t="shared" si="367"/>
        <v>0</v>
      </c>
    </row>
    <row r="552" spans="1:23" x14ac:dyDescent="0.3">
      <c r="A552" s="1">
        <f t="shared" si="353"/>
        <v>9</v>
      </c>
      <c r="B552" s="1">
        <f t="shared" si="368"/>
        <v>3.4211658483089531</v>
      </c>
      <c r="C552" s="1">
        <f t="shared" si="369"/>
        <v>2.7726544315495145</v>
      </c>
      <c r="D552" s="1">
        <f t="shared" si="370"/>
        <v>-1</v>
      </c>
      <c r="E552" s="1">
        <f t="shared" si="354"/>
        <v>2.5392793503469195</v>
      </c>
      <c r="F552" s="1">
        <f t="shared" si="355"/>
        <v>2.7866742656136632</v>
      </c>
      <c r="G552" s="1">
        <f t="shared" si="356"/>
        <v>1</v>
      </c>
      <c r="H552" s="1">
        <f t="shared" si="357"/>
        <v>-0.88188649796203356</v>
      </c>
      <c r="I552" s="1">
        <f t="shared" si="358"/>
        <v>1.401983406414864E-2</v>
      </c>
      <c r="J552" s="1">
        <f t="shared" si="359"/>
        <v>2</v>
      </c>
      <c r="K552" s="1">
        <f>SUMPRODUCT(A526:B526,H552:I552)</f>
        <v>0.93265191606948084</v>
      </c>
      <c r="L552" s="1">
        <f t="shared" si="360"/>
        <v>0.77792035103492607</v>
      </c>
      <c r="M552" s="1">
        <f>IF(A552=B541,0,2*G552*(J552-K552)/L552)</f>
        <v>2.7441063407341009</v>
      </c>
      <c r="N552" s="1">
        <f t="shared" si="371"/>
        <v>0</v>
      </c>
      <c r="O552" s="1">
        <f>INDEX(B529:B538,A552)</f>
        <v>0.899486534397413</v>
      </c>
      <c r="P552" s="1">
        <f t="shared" si="361"/>
        <v>-1</v>
      </c>
      <c r="Q552" s="1">
        <f t="shared" si="362"/>
        <v>-0.899486534397413</v>
      </c>
      <c r="R552" s="1">
        <f t="shared" si="363"/>
        <v>2.7441063407341009</v>
      </c>
      <c r="S552" s="1">
        <f t="shared" si="364"/>
        <v>3.6435928751315139</v>
      </c>
      <c r="T552" s="1">
        <f t="shared" si="365"/>
        <v>-0.899486534397413</v>
      </c>
      <c r="U552" s="1">
        <f>MAX(0,MIN(R552,U542))-N552</f>
        <v>2.7441063407341009</v>
      </c>
      <c r="V552" s="1">
        <f t="shared" si="366"/>
        <v>2.7441063407341009</v>
      </c>
      <c r="W552" s="1">
        <f t="shared" si="367"/>
        <v>2.7441063407341009</v>
      </c>
    </row>
    <row r="553" spans="1:23" x14ac:dyDescent="0.3">
      <c r="A553" s="1">
        <f t="shared" si="353"/>
        <v>10</v>
      </c>
      <c r="B553" s="1">
        <f t="shared" si="368"/>
        <v>3.4211658483089531</v>
      </c>
      <c r="C553" s="1">
        <f t="shared" si="369"/>
        <v>2.7726544315495145</v>
      </c>
      <c r="D553" s="1">
        <f t="shared" si="370"/>
        <v>-1</v>
      </c>
      <c r="E553" s="1">
        <f t="shared" si="354"/>
        <v>3.4211658483089531</v>
      </c>
      <c r="F553" s="1">
        <f t="shared" si="355"/>
        <v>2.7726544315495145</v>
      </c>
      <c r="G553" s="1">
        <f t="shared" si="356"/>
        <v>-1</v>
      </c>
      <c r="H553" s="1">
        <f t="shared" si="357"/>
        <v>0</v>
      </c>
      <c r="I553" s="1">
        <f t="shared" si="358"/>
        <v>0</v>
      </c>
      <c r="J553" s="1">
        <f t="shared" si="359"/>
        <v>0</v>
      </c>
      <c r="K553" s="1">
        <f>SUMPRODUCT(A526:B526,H553:I553)</f>
        <v>0</v>
      </c>
      <c r="L553" s="1">
        <f t="shared" si="360"/>
        <v>0</v>
      </c>
      <c r="M553" s="1">
        <f>IF(A553=B541,0,2*G553*(J553-K553)/L553)</f>
        <v>0</v>
      </c>
      <c r="N553" s="1">
        <f t="shared" si="371"/>
        <v>0</v>
      </c>
      <c r="O553" s="1">
        <f>INDEX(B529:B538,A553)</f>
        <v>0</v>
      </c>
      <c r="P553" s="1">
        <f t="shared" si="361"/>
        <v>1</v>
      </c>
      <c r="Q553" s="1">
        <f t="shared" si="362"/>
        <v>0</v>
      </c>
      <c r="R553" s="1">
        <f t="shared" si="363"/>
        <v>0</v>
      </c>
      <c r="S553" s="1">
        <f t="shared" si="364"/>
        <v>0</v>
      </c>
      <c r="T553" s="1">
        <f t="shared" si="365"/>
        <v>0</v>
      </c>
      <c r="U553" s="1">
        <f>MAX(0,MIN(R553,U542))-N553</f>
        <v>0</v>
      </c>
      <c r="V553" s="1">
        <f t="shared" si="366"/>
        <v>0</v>
      </c>
      <c r="W553" s="1">
        <f t="shared" si="367"/>
        <v>0</v>
      </c>
    </row>
    <row r="554" spans="1:23" x14ac:dyDescent="0.3">
      <c r="D554" s="1" t="s">
        <v>25</v>
      </c>
      <c r="F554" s="1" t="s">
        <v>26</v>
      </c>
    </row>
    <row r="555" spans="1:23" x14ac:dyDescent="0.3">
      <c r="A555" s="1" t="s">
        <v>52</v>
      </c>
      <c r="B555" s="1">
        <v>1</v>
      </c>
      <c r="D555" s="1">
        <f>INDEX(E544:E553,B555)</f>
        <v>2.5498358112944688</v>
      </c>
      <c r="E555" s="1">
        <f>INDEX(F544:F553,B555)</f>
        <v>3.3377986252420428</v>
      </c>
      <c r="F555" s="1">
        <f>INDEX(G544:G553,B555)</f>
        <v>1</v>
      </c>
    </row>
    <row r="556" spans="1:23" x14ac:dyDescent="0.3">
      <c r="A556" s="1" t="s">
        <v>19</v>
      </c>
      <c r="B556" s="1">
        <f>INDEX(P544:P553,B555)</f>
        <v>-1</v>
      </c>
    </row>
    <row r="557" spans="1:23" x14ac:dyDescent="0.3">
      <c r="A557" s="1" t="str">
        <f>W543</f>
        <v>Actual Δα</v>
      </c>
      <c r="B557" s="1">
        <f>INDEX(W544:W553,B555)</f>
        <v>0.82398842658520355</v>
      </c>
    </row>
    <row r="559" spans="1:23" x14ac:dyDescent="0.3">
      <c r="A559" s="1" t="s">
        <v>34</v>
      </c>
      <c r="B559" s="1">
        <f>B512+1</f>
        <v>11</v>
      </c>
    </row>
    <row r="560" spans="1:23" x14ac:dyDescent="0.3">
      <c r="A560" s="1" t="s">
        <v>17</v>
      </c>
      <c r="B560" s="1" t="s">
        <v>16</v>
      </c>
      <c r="C560" s="1" t="s">
        <v>6</v>
      </c>
      <c r="D560" s="1" t="s">
        <v>18</v>
      </c>
    </row>
    <row r="561" spans="1:14" x14ac:dyDescent="0.3">
      <c r="A561" s="1">
        <f>B529+D561</f>
        <v>4.9245018921877906</v>
      </c>
      <c r="B561" s="1">
        <v>5</v>
      </c>
      <c r="C561" s="1">
        <v>1</v>
      </c>
      <c r="D561" s="1">
        <f>IF(C561=B541,-B556*B557,IF(C561=B555,B557, 0))</f>
        <v>0.82398842658520355</v>
      </c>
    </row>
    <row r="562" spans="1:14" x14ac:dyDescent="0.3">
      <c r="A562" s="1">
        <f t="shared" ref="A562:A570" si="372">B530+D562</f>
        <v>1.9696678025021841</v>
      </c>
      <c r="B562" s="1">
        <v>5</v>
      </c>
      <c r="C562" s="1">
        <v>2</v>
      </c>
      <c r="D562" s="1">
        <f>IF(C562=B541,-B556*B557,IF(C562=B555,B557, 0))</f>
        <v>0</v>
      </c>
    </row>
    <row r="563" spans="1:14" x14ac:dyDescent="0.3">
      <c r="A563" s="1">
        <f t="shared" si="372"/>
        <v>0.51319168660960779</v>
      </c>
      <c r="B563" s="1">
        <v>5</v>
      </c>
      <c r="C563" s="1">
        <v>3</v>
      </c>
      <c r="D563" s="1">
        <f>IF(C563=B541,-B556*B557,IF(C563=B555,B557, 0))</f>
        <v>0</v>
      </c>
    </row>
    <row r="564" spans="1:14" x14ac:dyDescent="0.3">
      <c r="A564" s="1">
        <f t="shared" si="372"/>
        <v>4.1037752774092908</v>
      </c>
      <c r="B564" s="1">
        <v>5</v>
      </c>
      <c r="C564" s="1">
        <v>4</v>
      </c>
      <c r="D564" s="1">
        <f>IF(C564=B541,-B556*B557,IF(C564=B555,B557, 0))</f>
        <v>0</v>
      </c>
    </row>
    <row r="565" spans="1:14" x14ac:dyDescent="0.3">
      <c r="A565" s="1">
        <f t="shared" si="372"/>
        <v>1.4153306521721656</v>
      </c>
      <c r="B565" s="1">
        <v>5</v>
      </c>
      <c r="C565" s="1">
        <v>5</v>
      </c>
      <c r="D565" s="1">
        <f>IF(C565=B541,-B556*B557,IF(C565=B555,B557, 0))</f>
        <v>0</v>
      </c>
    </row>
    <row r="566" spans="1:14" x14ac:dyDescent="0.3">
      <c r="A566" s="1">
        <f t="shared" si="372"/>
        <v>2.5722375130633388</v>
      </c>
      <c r="B566" s="1">
        <v>5</v>
      </c>
      <c r="C566" s="1">
        <v>6</v>
      </c>
      <c r="D566" s="1">
        <f>IF(C566=B541,-B556*B557,IF(C566=B555,B557, 0))</f>
        <v>0</v>
      </c>
    </row>
    <row r="567" spans="1:14" x14ac:dyDescent="0.3">
      <c r="A567" s="1">
        <f t="shared" si="372"/>
        <v>0.40014862216256819</v>
      </c>
      <c r="B567" s="1">
        <v>5</v>
      </c>
      <c r="C567" s="1">
        <v>7</v>
      </c>
      <c r="D567" s="1">
        <f>IF(C567=B541,-B556*B557,IF(C567=B555,B557, 0))</f>
        <v>0</v>
      </c>
    </row>
    <row r="568" spans="1:14" x14ac:dyDescent="0.3">
      <c r="A568" s="1">
        <f t="shared" si="372"/>
        <v>1.8220287286487595</v>
      </c>
      <c r="B568" s="1">
        <v>5</v>
      </c>
      <c r="C568" s="1">
        <v>8</v>
      </c>
      <c r="D568" s="1">
        <f>IF(C568=B541,-B556*B557,IF(C568=B555,B557, 0))</f>
        <v>0</v>
      </c>
    </row>
    <row r="569" spans="1:14" x14ac:dyDescent="0.3">
      <c r="A569" s="1">
        <f t="shared" si="372"/>
        <v>0.899486534397413</v>
      </c>
      <c r="B569" s="1">
        <v>5</v>
      </c>
      <c r="C569" s="1">
        <v>9</v>
      </c>
      <c r="D569" s="1">
        <f>IF(C569=B541,-B556*B557,IF(C569=B555,B557, 0))</f>
        <v>0</v>
      </c>
    </row>
    <row r="570" spans="1:14" x14ac:dyDescent="0.3">
      <c r="A570" s="1">
        <f t="shared" si="372"/>
        <v>0.82398842658520355</v>
      </c>
      <c r="B570" s="1">
        <v>5</v>
      </c>
      <c r="C570" s="1">
        <v>10</v>
      </c>
      <c r="D570" s="1">
        <f>IF(C570=B541,-B556*B557,IF(C570=B555,B557, 0))</f>
        <v>0.82398842658520355</v>
      </c>
    </row>
    <row r="572" spans="1:14" x14ac:dyDescent="0.3">
      <c r="A572" s="1" t="s">
        <v>3</v>
      </c>
      <c r="C572" s="1" t="s">
        <v>7</v>
      </c>
      <c r="E572" s="1" t="s">
        <v>32</v>
      </c>
      <c r="F572" s="1" t="s">
        <v>33</v>
      </c>
    </row>
    <row r="573" spans="1:14" x14ac:dyDescent="0.3">
      <c r="A573" s="1">
        <f>SUMPRODUCT(A561:A570,A$31:A$40,A$5:A$14)</f>
        <v>-1.4084407783755468</v>
      </c>
      <c r="B573" s="1">
        <f>SUMPRODUCT(A561:A570,A$31:A$40,B$5:B$14)</f>
        <v>1.2671368082916221</v>
      </c>
      <c r="C573" s="1">
        <f>(E573+F573)/2</f>
        <v>-0.33351112076744283</v>
      </c>
      <c r="E573" s="1">
        <f>SUMPRODUCT(A573:B573,B544:C544)-D544</f>
        <v>-0.30517700345482668</v>
      </c>
      <c r="F573" s="1">
        <f>SUMPRODUCT(A573:B573,D555:E555)-F555</f>
        <v>-0.36184523808005897</v>
      </c>
    </row>
    <row r="575" spans="1:14" x14ac:dyDescent="0.3">
      <c r="A575" s="1" t="s">
        <v>6</v>
      </c>
      <c r="B575" s="1" t="s">
        <v>17</v>
      </c>
      <c r="C575" s="1" t="s">
        <v>16</v>
      </c>
      <c r="D575" s="1" t="s">
        <v>15</v>
      </c>
      <c r="E575" s="1" t="s">
        <v>14</v>
      </c>
      <c r="F575" s="1" t="s">
        <v>9</v>
      </c>
      <c r="G575" s="1" t="s">
        <v>10</v>
      </c>
      <c r="H575" s="1" t="s">
        <v>8</v>
      </c>
      <c r="I575" s="1" t="s">
        <v>46</v>
      </c>
      <c r="J575" s="1" t="s">
        <v>44</v>
      </c>
      <c r="K575" s="1" t="s">
        <v>54</v>
      </c>
      <c r="L575" s="1" t="s">
        <v>55</v>
      </c>
      <c r="M575" s="1" t="s">
        <v>38</v>
      </c>
      <c r="N575" s="1" t="s">
        <v>21</v>
      </c>
    </row>
    <row r="576" spans="1:14" x14ac:dyDescent="0.3">
      <c r="A576" s="1">
        <v>1</v>
      </c>
      <c r="B576" s="1">
        <f>A561</f>
        <v>4.9245018921877906</v>
      </c>
      <c r="C576" s="1">
        <f>B561</f>
        <v>5</v>
      </c>
      <c r="D576" s="1">
        <f>SUMPRODUCT(A573:B573,A$18:B$18)-C573</f>
        <v>0.97166588268738385</v>
      </c>
      <c r="E576" s="1">
        <f>INDEX(A$31:A$40,A576)</f>
        <v>1</v>
      </c>
      <c r="F576" s="1" t="b">
        <f>IF(B576&lt;0.0001, E576*D576&gt;=1,TRUE)</f>
        <v>1</v>
      </c>
      <c r="G576" s="1" t="b">
        <f>IF(ABS(C576-B576)&lt;0.0001, D576*E576&lt;=1,TRUE)</f>
        <v>1</v>
      </c>
      <c r="H576" s="1" t="b">
        <f>AND(F576:G576)</f>
        <v>1</v>
      </c>
      <c r="I576" s="1">
        <f>MAX(0, 1-E576*D576)</f>
        <v>2.8334117312616147E-2</v>
      </c>
      <c r="J576" s="1">
        <f>1-E576*D576</f>
        <v>2.8334117312616147E-2</v>
      </c>
      <c r="K576" s="1">
        <f>SUMPRODUCT(A$573:B$573,A18:B18)</f>
        <v>0.63815476191994103</v>
      </c>
      <c r="L576" s="1">
        <f>K576-E576</f>
        <v>-0.36184523808005897</v>
      </c>
      <c r="M576" s="1">
        <f>IF(E576*D576&gt;1, 0, 1)</f>
        <v>1</v>
      </c>
      <c r="N576" s="1" t="b">
        <f>IF(AND(B576&gt;E1-0.0001,B576&lt;C576-E1-0.0001), ABS(E576*D576-1)&lt;0.0001, TRUE)</f>
        <v>0</v>
      </c>
    </row>
    <row r="577" spans="1:14" x14ac:dyDescent="0.3">
      <c r="A577" s="1">
        <v>2</v>
      </c>
      <c r="B577" s="1">
        <f t="shared" ref="B577:C577" si="373">A562</f>
        <v>1.9696678025021841</v>
      </c>
      <c r="C577" s="1">
        <f t="shared" si="373"/>
        <v>5</v>
      </c>
      <c r="D577" s="1">
        <f>SUMPRODUCT(A573:B573,A$19:B$19)-C573</f>
        <v>-0.14170989387612343</v>
      </c>
      <c r="E577" s="1">
        <f t="shared" ref="E577:E585" si="374">INDEX(A$31:A$40,A577)</f>
        <v>1</v>
      </c>
      <c r="F577" s="1" t="b">
        <f>IF(B577&lt;0.0001, E577*D577&gt;=1,TRUE)</f>
        <v>1</v>
      </c>
      <c r="G577" s="1" t="b">
        <f t="shared" ref="G577:G585" si="375">IF(ABS(C577-B577)&lt;0.0001, D577*E577&lt;=1,TRUE)</f>
        <v>1</v>
      </c>
      <c r="H577" s="1" t="b">
        <f>AND(F577:G577)</f>
        <v>1</v>
      </c>
      <c r="I577" s="1">
        <f t="shared" ref="I577:I585" si="376">MAX(0, 1-E577*D577)</f>
        <v>1.1417098938761234</v>
      </c>
      <c r="J577" s="1">
        <f t="shared" ref="J577:J585" si="377">1-E577*D577</f>
        <v>1.1417098938761234</v>
      </c>
      <c r="K577" s="1">
        <f t="shared" ref="K577:K585" si="378">SUMPRODUCT(A$573:B$573,A19:B19)</f>
        <v>-0.47522101464356625</v>
      </c>
      <c r="L577" s="1">
        <f t="shared" ref="L577:L585" si="379">K577-E577</f>
        <v>-1.4752210146435663</v>
      </c>
      <c r="M577" s="1">
        <f t="shared" ref="M577:M585" si="380">IF(E577*D577&gt;1, 0, 1)</f>
        <v>1</v>
      </c>
      <c r="N577" s="1" t="b">
        <f t="shared" ref="N577:N585" si="381">IF(AND(B577&gt;E2-0.0001,B577&lt;C577-E2-0.0001), ABS(E577*D577-1)&lt;0.0001, TRUE)</f>
        <v>0</v>
      </c>
    </row>
    <row r="578" spans="1:14" x14ac:dyDescent="0.3">
      <c r="A578" s="1">
        <v>3</v>
      </c>
      <c r="B578" s="1">
        <f t="shared" ref="B578:C578" si="382">A563</f>
        <v>0.51319168660960779</v>
      </c>
      <c r="C578" s="1">
        <f t="shared" si="382"/>
        <v>5</v>
      </c>
      <c r="D578" s="1">
        <f>SUMPRODUCT(A573:B573,A$20:B$20)-C573</f>
        <v>0.85628926136681871</v>
      </c>
      <c r="E578" s="1">
        <f t="shared" si="374"/>
        <v>1</v>
      </c>
      <c r="F578" s="1" t="b">
        <f>IF(B578&lt;0.0001, E578*D578&gt;=1,TRUE)</f>
        <v>1</v>
      </c>
      <c r="G578" s="1" t="b">
        <f t="shared" si="375"/>
        <v>1</v>
      </c>
      <c r="H578" s="1" t="b">
        <f>AND(F578:G578)</f>
        <v>1</v>
      </c>
      <c r="I578" s="1">
        <f t="shared" si="376"/>
        <v>0.14371073863318129</v>
      </c>
      <c r="J578" s="1">
        <f t="shared" si="377"/>
        <v>0.14371073863318129</v>
      </c>
      <c r="K578" s="1">
        <f t="shared" si="378"/>
        <v>0.52277814059937588</v>
      </c>
      <c r="L578" s="1">
        <f t="shared" si="379"/>
        <v>-0.47722185940062412</v>
      </c>
      <c r="M578" s="1">
        <f t="shared" si="380"/>
        <v>1</v>
      </c>
      <c r="N578" s="1" t="b">
        <f t="shared" si="381"/>
        <v>0</v>
      </c>
    </row>
    <row r="579" spans="1:14" x14ac:dyDescent="0.3">
      <c r="A579" s="1">
        <v>4</v>
      </c>
      <c r="B579" s="1">
        <f t="shared" ref="B579:C579" si="383">A564</f>
        <v>4.1037752774092908</v>
      </c>
      <c r="C579" s="1">
        <f t="shared" si="383"/>
        <v>5</v>
      </c>
      <c r="D579" s="1">
        <f>SUMPRODUCT(A573:B573,A$21:B$21)-C573</f>
        <v>-1.0252334740286968</v>
      </c>
      <c r="E579" s="1">
        <f t="shared" si="374"/>
        <v>-1</v>
      </c>
      <c r="F579" s="1" t="b">
        <f>IF(B579&lt;0.0001, E579*D579&gt;=1,TRUE)</f>
        <v>1</v>
      </c>
      <c r="G579" s="1" t="b">
        <f t="shared" si="375"/>
        <v>1</v>
      </c>
      <c r="H579" s="1" t="b">
        <f>AND(F579:G579)</f>
        <v>1</v>
      </c>
      <c r="I579" s="1">
        <f t="shared" si="376"/>
        <v>0</v>
      </c>
      <c r="J579" s="1">
        <f t="shared" si="377"/>
        <v>-2.5233474028696801E-2</v>
      </c>
      <c r="K579" s="1">
        <f t="shared" si="378"/>
        <v>-1.3587445947961396</v>
      </c>
      <c r="L579" s="1">
        <f t="shared" si="379"/>
        <v>-0.35874459479613963</v>
      </c>
      <c r="M579" s="1">
        <f t="shared" si="380"/>
        <v>0</v>
      </c>
      <c r="N579" s="1" t="b">
        <f t="shared" si="381"/>
        <v>0</v>
      </c>
    </row>
    <row r="580" spans="1:14" x14ac:dyDescent="0.3">
      <c r="A580" s="1">
        <v>5</v>
      </c>
      <c r="B580" s="1">
        <f t="shared" ref="B580:C580" si="384">A565</f>
        <v>1.4153306521721656</v>
      </c>
      <c r="C580" s="1">
        <f t="shared" si="384"/>
        <v>5</v>
      </c>
      <c r="D580" s="1">
        <f>SUMPRODUCT(A573:B573,A$22:B$22)-C573</f>
        <v>0.15624782260342851</v>
      </c>
      <c r="E580" s="1">
        <f t="shared" si="374"/>
        <v>1</v>
      </c>
      <c r="F580" s="1" t="b">
        <f t="shared" ref="F580:F585" si="385">IF(B580&lt;0.0001, E580*D580&gt;=1,TRUE)</f>
        <v>1</v>
      </c>
      <c r="G580" s="1" t="b">
        <f t="shared" si="375"/>
        <v>1</v>
      </c>
      <c r="H580" s="1" t="b">
        <f t="shared" ref="H580:H585" si="386">AND(F580:G580)</f>
        <v>1</v>
      </c>
      <c r="I580" s="1">
        <f t="shared" si="376"/>
        <v>0.84375217739657149</v>
      </c>
      <c r="J580" s="1">
        <f t="shared" si="377"/>
        <v>0.84375217739657149</v>
      </c>
      <c r="K580" s="1">
        <f t="shared" si="378"/>
        <v>-0.17726329816401432</v>
      </c>
      <c r="L580" s="1">
        <f t="shared" si="379"/>
        <v>-1.1772632981640143</v>
      </c>
      <c r="M580" s="1">
        <f t="shared" si="380"/>
        <v>1</v>
      </c>
      <c r="N580" s="1" t="b">
        <f t="shared" si="381"/>
        <v>0</v>
      </c>
    </row>
    <row r="581" spans="1:14" x14ac:dyDescent="0.3">
      <c r="A581" s="1">
        <v>6</v>
      </c>
      <c r="B581" s="1">
        <f t="shared" ref="B581:C581" si="387">A566</f>
        <v>2.5722375130633388</v>
      </c>
      <c r="C581" s="1">
        <f t="shared" si="387"/>
        <v>5</v>
      </c>
      <c r="D581" s="1">
        <f>SUMPRODUCT(A573:B573,A$23:B$23)-C573</f>
        <v>-1.4744469501471253</v>
      </c>
      <c r="E581" s="1">
        <f t="shared" si="374"/>
        <v>-1</v>
      </c>
      <c r="F581" s="1" t="b">
        <f t="shared" si="385"/>
        <v>1</v>
      </c>
      <c r="G581" s="1" t="b">
        <f t="shared" si="375"/>
        <v>1</v>
      </c>
      <c r="H581" s="1" t="b">
        <f t="shared" si="386"/>
        <v>1</v>
      </c>
      <c r="I581" s="1">
        <f t="shared" si="376"/>
        <v>0</v>
      </c>
      <c r="J581" s="1">
        <f t="shared" si="377"/>
        <v>-0.47444695014712535</v>
      </c>
      <c r="K581" s="1">
        <f t="shared" si="378"/>
        <v>-1.8079580709145682</v>
      </c>
      <c r="L581" s="1">
        <f t="shared" si="379"/>
        <v>-0.80795807091456817</v>
      </c>
      <c r="M581" s="1">
        <f t="shared" si="380"/>
        <v>0</v>
      </c>
      <c r="N581" s="1" t="b">
        <f t="shared" si="381"/>
        <v>0</v>
      </c>
    </row>
    <row r="582" spans="1:14" x14ac:dyDescent="0.3">
      <c r="A582" s="1">
        <v>7</v>
      </c>
      <c r="B582" s="1">
        <f t="shared" ref="B582:C582" si="388">A567</f>
        <v>0.40014862216256819</v>
      </c>
      <c r="C582" s="1">
        <f t="shared" si="388"/>
        <v>5</v>
      </c>
      <c r="D582" s="1">
        <f>SUMPRODUCT(A573:B573,A$24:B$24)-C573</f>
        <v>-0.98804743120853589</v>
      </c>
      <c r="E582" s="1">
        <f t="shared" si="374"/>
        <v>-1</v>
      </c>
      <c r="F582" s="1" t="b">
        <f t="shared" si="385"/>
        <v>1</v>
      </c>
      <c r="G582" s="1" t="b">
        <f t="shared" si="375"/>
        <v>1</v>
      </c>
      <c r="H582" s="1" t="b">
        <f t="shared" si="386"/>
        <v>1</v>
      </c>
      <c r="I582" s="1">
        <f t="shared" si="376"/>
        <v>1.1952568791464113E-2</v>
      </c>
      <c r="J582" s="1">
        <f t="shared" si="377"/>
        <v>1.1952568791464113E-2</v>
      </c>
      <c r="K582" s="1">
        <f t="shared" si="378"/>
        <v>-1.3215585519759787</v>
      </c>
      <c r="L582" s="1">
        <f t="shared" si="379"/>
        <v>-0.32155855197597871</v>
      </c>
      <c r="M582" s="1">
        <f t="shared" si="380"/>
        <v>1</v>
      </c>
      <c r="N582" s="1" t="b">
        <f t="shared" si="381"/>
        <v>0</v>
      </c>
    </row>
    <row r="583" spans="1:14" x14ac:dyDescent="0.3">
      <c r="A583" s="1">
        <v>8</v>
      </c>
      <c r="B583" s="1">
        <f t="shared" ref="B583:C583" si="389">A568</f>
        <v>1.8220287286487595</v>
      </c>
      <c r="C583" s="1">
        <f t="shared" si="389"/>
        <v>5</v>
      </c>
      <c r="D583" s="1">
        <f>SUMPRODUCT(A573:B573,A$25:B$25)-C573</f>
        <v>1.1483112292542952E-2</v>
      </c>
      <c r="E583" s="1">
        <f t="shared" si="374"/>
        <v>-1</v>
      </c>
      <c r="F583" s="1" t="b">
        <f t="shared" si="385"/>
        <v>1</v>
      </c>
      <c r="G583" s="1" t="b">
        <f t="shared" si="375"/>
        <v>1</v>
      </c>
      <c r="H583" s="1" t="b">
        <f t="shared" si="386"/>
        <v>1</v>
      </c>
      <c r="I583" s="1">
        <f t="shared" si="376"/>
        <v>1.011483112292543</v>
      </c>
      <c r="J583" s="1">
        <f t="shared" si="377"/>
        <v>1.011483112292543</v>
      </c>
      <c r="K583" s="1">
        <f t="shared" si="378"/>
        <v>-0.32202800847489987</v>
      </c>
      <c r="L583" s="1">
        <f t="shared" si="379"/>
        <v>0.67797199152510013</v>
      </c>
      <c r="M583" s="1">
        <f t="shared" si="380"/>
        <v>1</v>
      </c>
      <c r="N583" s="1" t="b">
        <f t="shared" si="381"/>
        <v>0</v>
      </c>
    </row>
    <row r="584" spans="1:14" x14ac:dyDescent="0.3">
      <c r="A584" s="1">
        <v>9</v>
      </c>
      <c r="B584" s="1">
        <f t="shared" ref="B584:C584" si="390">A569</f>
        <v>0.899486534397413</v>
      </c>
      <c r="C584" s="1">
        <f t="shared" si="390"/>
        <v>5</v>
      </c>
      <c r="D584" s="1">
        <f>SUMPRODUCT(A573:B573,A$26:B$26)-C573</f>
        <v>0.28818407072997188</v>
      </c>
      <c r="E584" s="1">
        <f t="shared" si="374"/>
        <v>1</v>
      </c>
      <c r="F584" s="1" t="b">
        <f t="shared" si="385"/>
        <v>1</v>
      </c>
      <c r="G584" s="1" t="b">
        <f t="shared" si="375"/>
        <v>1</v>
      </c>
      <c r="H584" s="1" t="b">
        <f t="shared" si="386"/>
        <v>1</v>
      </c>
      <c r="I584" s="1">
        <f t="shared" si="376"/>
        <v>0.71181592927002812</v>
      </c>
      <c r="J584" s="1">
        <f t="shared" si="377"/>
        <v>0.71181592927002812</v>
      </c>
      <c r="K584" s="1">
        <f t="shared" si="378"/>
        <v>-4.5327050037470951E-2</v>
      </c>
      <c r="L584" s="1">
        <f t="shared" si="379"/>
        <v>-1.045327050037471</v>
      </c>
      <c r="M584" s="1">
        <f t="shared" si="380"/>
        <v>1</v>
      </c>
      <c r="N584" s="1" t="b">
        <f t="shared" si="381"/>
        <v>0</v>
      </c>
    </row>
    <row r="585" spans="1:14" x14ac:dyDescent="0.3">
      <c r="A585" s="1">
        <v>10</v>
      </c>
      <c r="B585" s="1">
        <f t="shared" ref="B585:C585" si="391">A570</f>
        <v>0.82398842658520355</v>
      </c>
      <c r="C585" s="1">
        <f t="shared" si="391"/>
        <v>5</v>
      </c>
      <c r="D585" s="1">
        <f>SUMPRODUCT(A573:B573,A$27:B$27)-C573</f>
        <v>-0.97166588268738385</v>
      </c>
      <c r="E585" s="1">
        <f t="shared" si="374"/>
        <v>-1</v>
      </c>
      <c r="F585" s="1" t="b">
        <f t="shared" si="385"/>
        <v>1</v>
      </c>
      <c r="G585" s="1" t="b">
        <f t="shared" si="375"/>
        <v>1</v>
      </c>
      <c r="H585" s="1" t="b">
        <f t="shared" si="386"/>
        <v>1</v>
      </c>
      <c r="I585" s="1">
        <f t="shared" si="376"/>
        <v>2.8334117312616147E-2</v>
      </c>
      <c r="J585" s="1">
        <f t="shared" si="377"/>
        <v>2.8334117312616147E-2</v>
      </c>
      <c r="K585" s="1">
        <f t="shared" si="378"/>
        <v>-1.3051770034548267</v>
      </c>
      <c r="L585" s="1">
        <f t="shared" si="379"/>
        <v>-0.30517700345482668</v>
      </c>
      <c r="M585" s="1">
        <f t="shared" si="380"/>
        <v>1</v>
      </c>
      <c r="N585" s="1" t="b">
        <f t="shared" si="381"/>
        <v>0</v>
      </c>
    </row>
    <row r="586" spans="1:14" x14ac:dyDescent="0.3">
      <c r="A586" s="1" t="s">
        <v>48</v>
      </c>
      <c r="B586" s="1">
        <f>SUMPRODUCT(B576:B585,E576:E585)</f>
        <v>0</v>
      </c>
      <c r="H586" s="1" t="s">
        <v>44</v>
      </c>
      <c r="I586" s="1">
        <f>SUM(I576:I585)</f>
        <v>3.9210926548851437</v>
      </c>
    </row>
    <row r="588" spans="1:14" x14ac:dyDescent="0.3">
      <c r="A588" s="1" t="s">
        <v>53</v>
      </c>
      <c r="C588" s="1" t="s">
        <v>7</v>
      </c>
    </row>
    <row r="589" spans="1:14" x14ac:dyDescent="0.3">
      <c r="A589" s="1">
        <f>A573</f>
        <v>-1.4084407783755468</v>
      </c>
      <c r="B589" s="1">
        <f>B573</f>
        <v>1.2671368082916221</v>
      </c>
      <c r="C589" s="1">
        <f>SUMPRODUCT(L576:L585,M576:M585)/SUM(M576:M585)</f>
        <v>-0.56070525302893004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" sqref="C1:E10"/>
    </sheetView>
  </sheetViews>
  <sheetFormatPr defaultRowHeight="14.4" x14ac:dyDescent="0.3"/>
  <cols>
    <col min="1" max="16384" width="8.796875" style="1"/>
  </cols>
  <sheetData>
    <row r="1" spans="1:10" x14ac:dyDescent="0.3">
      <c r="A1" s="1">
        <f ca="1">RAND()</f>
        <v>0.55769924970833051</v>
      </c>
      <c r="B1" s="1">
        <f t="shared" ref="B1:J16" ca="1" si="0">RAND()</f>
        <v>0.43139109488081151</v>
      </c>
      <c r="C1" s="1">
        <f t="shared" ca="1" si="0"/>
        <v>0.88095507980133714</v>
      </c>
      <c r="D1" s="1">
        <f t="shared" ca="1" si="0"/>
        <v>0.5376476376699747</v>
      </c>
      <c r="E1" s="1">
        <f t="shared" ca="1" si="0"/>
        <v>0.86898868361140813</v>
      </c>
      <c r="F1" s="1">
        <f t="shared" ca="1" si="0"/>
        <v>0.43558133913270047</v>
      </c>
      <c r="G1" s="1">
        <f t="shared" ca="1" si="0"/>
        <v>6.1710116043727448E-2</v>
      </c>
      <c r="H1" s="1">
        <f t="shared" ca="1" si="0"/>
        <v>0.76874811634296403</v>
      </c>
      <c r="I1" s="1">
        <f t="shared" ca="1" si="0"/>
        <v>9.2974101116483299E-2</v>
      </c>
      <c r="J1" s="1">
        <f t="shared" ca="1" si="0"/>
        <v>0.22565154710790314</v>
      </c>
    </row>
    <row r="2" spans="1:10" x14ac:dyDescent="0.3">
      <c r="A2" s="1">
        <f t="shared" ref="A2:J30" ca="1" si="1">RAND()</f>
        <v>0.69354188258015681</v>
      </c>
      <c r="B2" s="1">
        <f t="shared" ca="1" si="0"/>
        <v>0.98573288115061919</v>
      </c>
      <c r="C2" s="1">
        <f t="shared" ca="1" si="0"/>
        <v>0.51958643675021832</v>
      </c>
      <c r="D2" s="1">
        <f t="shared" ca="1" si="0"/>
        <v>0.96268912591759725</v>
      </c>
      <c r="E2" s="1">
        <f t="shared" ca="1" si="0"/>
        <v>0.4465014950773496</v>
      </c>
      <c r="F2" s="1">
        <f t="shared" ca="1" si="0"/>
        <v>0.82361897699799258</v>
      </c>
      <c r="G2" s="1">
        <f t="shared" ca="1" si="0"/>
        <v>0.7745239278294882</v>
      </c>
      <c r="H2" s="1">
        <f t="shared" ca="1" si="0"/>
        <v>0.82636458257087841</v>
      </c>
      <c r="I2" s="1">
        <f t="shared" ca="1" si="0"/>
        <v>5.4123225403958974E-2</v>
      </c>
      <c r="J2" s="1">
        <f t="shared" ca="1" si="0"/>
        <v>0.23535396115697449</v>
      </c>
    </row>
    <row r="3" spans="1:10" x14ac:dyDescent="0.3">
      <c r="A3" s="1">
        <f t="shared" ca="1" si="1"/>
        <v>0.83653143511418471</v>
      </c>
      <c r="B3" s="1">
        <f t="shared" ca="1" si="0"/>
        <v>0.8763536888595389</v>
      </c>
      <c r="C3" s="1">
        <f t="shared" ca="1" si="0"/>
        <v>0.96965477008553502</v>
      </c>
      <c r="D3" s="1">
        <f t="shared" ca="1" si="0"/>
        <v>0.93796228454637565</v>
      </c>
      <c r="E3" s="1">
        <f t="shared" ca="1" si="0"/>
        <v>2.9582831007494592E-2</v>
      </c>
      <c r="F3" s="1">
        <f t="shared" ca="1" si="0"/>
        <v>0.338505498020787</v>
      </c>
      <c r="G3" s="1">
        <f t="shared" ca="1" si="0"/>
        <v>0.29137398104221879</v>
      </c>
      <c r="H3" s="1">
        <f t="shared" ca="1" si="0"/>
        <v>0.95113758006228699</v>
      </c>
      <c r="I3" s="1">
        <f t="shared" ca="1" si="0"/>
        <v>0.26670979689083174</v>
      </c>
      <c r="J3" s="1">
        <f t="shared" ca="1" si="0"/>
        <v>0.98365305162921246</v>
      </c>
    </row>
    <row r="4" spans="1:10" x14ac:dyDescent="0.3">
      <c r="A4" s="1">
        <f t="shared" ca="1" si="1"/>
        <v>0.57224072526323722</v>
      </c>
      <c r="B4" s="1">
        <f t="shared" ca="1" si="0"/>
        <v>0.12915077834881683</v>
      </c>
      <c r="C4" s="1">
        <f t="shared" ca="1" si="0"/>
        <v>0.20791666199871639</v>
      </c>
      <c r="D4" s="1">
        <f t="shared" ca="1" si="0"/>
        <v>0.79138403806894975</v>
      </c>
      <c r="E4" s="1">
        <f t="shared" ca="1" si="0"/>
        <v>0.3468569892755109</v>
      </c>
      <c r="F4" s="1">
        <f t="shared" ca="1" si="0"/>
        <v>0.62102971467506163</v>
      </c>
      <c r="G4" s="1">
        <f t="shared" ca="1" si="0"/>
        <v>0.81807863152683791</v>
      </c>
      <c r="H4" s="1">
        <f t="shared" ca="1" si="0"/>
        <v>0.28465970637908644</v>
      </c>
      <c r="I4" s="1">
        <f t="shared" ca="1" si="0"/>
        <v>0.31534755678197635</v>
      </c>
      <c r="J4" s="1">
        <f t="shared" ca="1" si="0"/>
        <v>0.95334686988704953</v>
      </c>
    </row>
    <row r="5" spans="1:10" x14ac:dyDescent="0.3">
      <c r="A5" s="1">
        <f t="shared" ca="1" si="1"/>
        <v>0.85845192001727033</v>
      </c>
      <c r="B5" s="1">
        <f t="shared" ca="1" si="0"/>
        <v>0.63533538658330069</v>
      </c>
      <c r="C5" s="1">
        <f t="shared" ca="1" si="0"/>
        <v>0.28611401693463834</v>
      </c>
      <c r="D5" s="1">
        <f t="shared" ca="1" si="0"/>
        <v>0.34241014397746661</v>
      </c>
      <c r="E5" s="1">
        <f t="shared" ca="1" si="0"/>
        <v>0.65271274809120883</v>
      </c>
      <c r="F5" s="1">
        <f t="shared" ca="1" si="0"/>
        <v>0.4429963554137345</v>
      </c>
      <c r="G5" s="1">
        <f t="shared" ca="1" si="0"/>
        <v>0.82416912699844092</v>
      </c>
      <c r="H5" s="1">
        <f t="shared" ca="1" si="0"/>
        <v>3.5751118482947097E-2</v>
      </c>
      <c r="I5" s="1">
        <f t="shared" ca="1" si="0"/>
        <v>0.4183860006464093</v>
      </c>
      <c r="J5" s="1">
        <f t="shared" ca="1" si="0"/>
        <v>0.59987380246852828</v>
      </c>
    </row>
    <row r="6" spans="1:10" x14ac:dyDescent="0.3">
      <c r="A6" s="1">
        <f t="shared" ca="1" si="1"/>
        <v>0.62255905376484277</v>
      </c>
      <c r="B6" s="1">
        <f t="shared" ca="1" si="0"/>
        <v>0.9162574392372862</v>
      </c>
      <c r="C6" s="1">
        <f t="shared" ca="1" si="0"/>
        <v>4.9258062520742496E-2</v>
      </c>
      <c r="D6" s="1">
        <f t="shared" ca="1" si="0"/>
        <v>0.12660328360501327</v>
      </c>
      <c r="E6" s="1">
        <f t="shared" ca="1" si="0"/>
        <v>0.41361455696145544</v>
      </c>
      <c r="F6" s="1">
        <f t="shared" ca="1" si="0"/>
        <v>0.73117499391134333</v>
      </c>
      <c r="G6" s="1">
        <f t="shared" ca="1" si="0"/>
        <v>0.46405459316161335</v>
      </c>
      <c r="H6" s="1">
        <f t="shared" ca="1" si="0"/>
        <v>4.4956308408673484E-2</v>
      </c>
      <c r="I6" s="1">
        <f t="shared" ca="1" si="0"/>
        <v>0.82962107500483073</v>
      </c>
      <c r="J6" s="1">
        <f t="shared" ca="1" si="0"/>
        <v>0.53691425599479492</v>
      </c>
    </row>
    <row r="7" spans="1:10" x14ac:dyDescent="0.3">
      <c r="A7" s="1">
        <f t="shared" ca="1" si="1"/>
        <v>0.19807139896526915</v>
      </c>
      <c r="B7" s="1">
        <f t="shared" ca="1" si="0"/>
        <v>0.13332615458937902</v>
      </c>
      <c r="C7" s="1">
        <f t="shared" ca="1" si="0"/>
        <v>0.93650499828486566</v>
      </c>
      <c r="D7" s="1">
        <f t="shared" ca="1" si="0"/>
        <v>0.92448393452362332</v>
      </c>
      <c r="E7" s="1">
        <f t="shared" ca="1" si="0"/>
        <v>0.39444128733958495</v>
      </c>
      <c r="F7" s="1">
        <f t="shared" ca="1" si="0"/>
        <v>0.78737097994071958</v>
      </c>
      <c r="G7" s="1">
        <f t="shared" ca="1" si="0"/>
        <v>0.28329341887195947</v>
      </c>
      <c r="H7" s="1">
        <f t="shared" ca="1" si="0"/>
        <v>0.45072052500209392</v>
      </c>
      <c r="I7" s="1">
        <f t="shared" ca="1" si="0"/>
        <v>0.88771139919551301</v>
      </c>
      <c r="J7" s="1">
        <f t="shared" ca="1" si="0"/>
        <v>0.80360910351882064</v>
      </c>
    </row>
    <row r="8" spans="1:10" x14ac:dyDescent="0.3">
      <c r="A8" s="1">
        <f t="shared" ca="1" si="1"/>
        <v>0.72207914710349341</v>
      </c>
      <c r="B8" s="1">
        <f t="shared" ca="1" si="0"/>
        <v>0.62718024939503614</v>
      </c>
      <c r="C8" s="1">
        <f t="shared" ca="1" si="0"/>
        <v>0.28094326282604476</v>
      </c>
      <c r="D8" s="1">
        <f t="shared" ca="1" si="0"/>
        <v>0.23845632293338581</v>
      </c>
      <c r="E8" s="1">
        <f t="shared" ca="1" si="0"/>
        <v>0.98525327556683118</v>
      </c>
      <c r="F8" s="1">
        <f t="shared" ca="1" si="0"/>
        <v>0.63691067099100418</v>
      </c>
      <c r="G8" s="1">
        <f t="shared" ca="1" si="0"/>
        <v>0.91804996668583527</v>
      </c>
      <c r="H8" s="1">
        <f t="shared" ca="1" si="0"/>
        <v>0.52512043695378741</v>
      </c>
      <c r="I8" s="1">
        <f t="shared" ca="1" si="0"/>
        <v>0.97999393836098736</v>
      </c>
      <c r="J8" s="1">
        <f t="shared" ca="1" si="0"/>
        <v>0.57943760524010723</v>
      </c>
    </row>
    <row r="9" spans="1:10" x14ac:dyDescent="0.3">
      <c r="A9" s="1">
        <f t="shared" ca="1" si="1"/>
        <v>7.9662245202025805E-2</v>
      </c>
      <c r="B9" s="1">
        <f t="shared" ca="1" si="0"/>
        <v>0.8836663242457734</v>
      </c>
      <c r="C9" s="1">
        <f t="shared" ca="1" si="0"/>
        <v>0.38874294986953195</v>
      </c>
      <c r="D9" s="1">
        <f t="shared" ca="1" si="0"/>
        <v>0.52262216449706378</v>
      </c>
      <c r="E9" s="1">
        <f t="shared" ca="1" si="0"/>
        <v>0.59586441895791453</v>
      </c>
      <c r="F9" s="1">
        <f t="shared" ca="1" si="0"/>
        <v>0.19443937060846106</v>
      </c>
      <c r="G9" s="1">
        <f t="shared" ca="1" si="0"/>
        <v>0.74767286138512257</v>
      </c>
      <c r="H9" s="1">
        <f t="shared" ca="1" si="0"/>
        <v>0.31032670966437448</v>
      </c>
      <c r="I9" s="1">
        <f t="shared" ca="1" si="0"/>
        <v>0.39560966989965385</v>
      </c>
      <c r="J9" s="1">
        <f t="shared" ca="1" si="0"/>
        <v>0.49512590810936974</v>
      </c>
    </row>
    <row r="10" spans="1:10" x14ac:dyDescent="0.3">
      <c r="A10" s="1">
        <f t="shared" ca="1" si="1"/>
        <v>0.13448672427405162</v>
      </c>
      <c r="B10" s="1">
        <f t="shared" ca="1" si="0"/>
        <v>0.25838346009838142</v>
      </c>
      <c r="C10" s="1">
        <f t="shared" ca="1" si="0"/>
        <v>0.13463379277634013</v>
      </c>
      <c r="D10" s="1">
        <f t="shared" ca="1" si="0"/>
        <v>0.37802105355196824</v>
      </c>
      <c r="E10" s="1">
        <f t="shared" ca="1" si="0"/>
        <v>0.8623955337984851</v>
      </c>
      <c r="F10" s="1">
        <f t="shared" ca="1" si="0"/>
        <v>1.5249226769555646E-2</v>
      </c>
      <c r="G10" s="1">
        <f t="shared" ca="1" si="0"/>
        <v>0.30310240375736108</v>
      </c>
      <c r="H10" s="1">
        <f t="shared" ca="1" si="0"/>
        <v>3.7311950162355334E-3</v>
      </c>
      <c r="I10" s="1">
        <f t="shared" ca="1" si="0"/>
        <v>6.4751513787104198E-2</v>
      </c>
      <c r="J10" s="1">
        <f t="shared" ca="1" si="0"/>
        <v>0.97369836614091487</v>
      </c>
    </row>
    <row r="11" spans="1:10" x14ac:dyDescent="0.3">
      <c r="A11" s="1">
        <f t="shared" ca="1" si="1"/>
        <v>0.27819236087888743</v>
      </c>
      <c r="B11" s="1">
        <f t="shared" ca="1" si="0"/>
        <v>9.9193199381912511E-2</v>
      </c>
      <c r="C11" s="1">
        <f t="shared" ca="1" si="0"/>
        <v>0.29062920027457351</v>
      </c>
      <c r="D11" s="1">
        <f t="shared" ca="1" si="0"/>
        <v>0.9091529188437335</v>
      </c>
      <c r="E11" s="1">
        <f t="shared" ca="1" si="0"/>
        <v>0.20003656351683785</v>
      </c>
      <c r="F11" s="1">
        <f t="shared" ca="1" si="0"/>
        <v>0.93076146318127617</v>
      </c>
      <c r="G11" s="1">
        <f t="shared" ca="1" si="0"/>
        <v>0.80148285361280969</v>
      </c>
      <c r="H11" s="1">
        <f t="shared" ca="1" si="0"/>
        <v>0.2215530096520586</v>
      </c>
      <c r="I11" s="1">
        <f t="shared" ca="1" si="0"/>
        <v>0.77737314350545705</v>
      </c>
      <c r="J11" s="1">
        <f t="shared" ca="1" si="0"/>
        <v>0.2885161848427007</v>
      </c>
    </row>
    <row r="12" spans="1:10" x14ac:dyDescent="0.3">
      <c r="A12" s="1">
        <f t="shared" ca="1" si="1"/>
        <v>0.96491681900559356</v>
      </c>
      <c r="B12" s="1">
        <f t="shared" ca="1" si="0"/>
        <v>0.50561895791297273</v>
      </c>
      <c r="C12" s="1">
        <f t="shared" ca="1" si="0"/>
        <v>0.13360216925800039</v>
      </c>
      <c r="D12" s="1">
        <f t="shared" ca="1" si="0"/>
        <v>0.58846540490164423</v>
      </c>
      <c r="E12" s="1">
        <f t="shared" ca="1" si="0"/>
        <v>0.29245475358080808</v>
      </c>
      <c r="F12" s="1">
        <f t="shared" ca="1" si="0"/>
        <v>0.29536213043477111</v>
      </c>
      <c r="G12" s="1">
        <f t="shared" ca="1" si="0"/>
        <v>0.14170150968724871</v>
      </c>
      <c r="H12" s="1">
        <f t="shared" ca="1" si="0"/>
        <v>0.43659591216578097</v>
      </c>
      <c r="I12" s="1">
        <f t="shared" ca="1" si="0"/>
        <v>0.51545282069492004</v>
      </c>
      <c r="J12" s="1">
        <f t="shared" ca="1" si="0"/>
        <v>0.76823631804623349</v>
      </c>
    </row>
    <row r="13" spans="1:10" x14ac:dyDescent="0.3">
      <c r="A13" s="1">
        <f t="shared" ca="1" si="1"/>
        <v>0.52986846225928674</v>
      </c>
      <c r="B13" s="1">
        <f t="shared" ca="1" si="0"/>
        <v>0.18292315507336276</v>
      </c>
      <c r="C13" s="1">
        <f t="shared" ca="1" si="0"/>
        <v>0.46433334144396676</v>
      </c>
      <c r="D13" s="1">
        <f t="shared" ca="1" si="0"/>
        <v>0.22152593738078574</v>
      </c>
      <c r="E13" s="1">
        <f t="shared" ca="1" si="0"/>
        <v>0.77318165517199722</v>
      </c>
      <c r="F13" s="1">
        <f t="shared" ca="1" si="0"/>
        <v>0.79999121071253654</v>
      </c>
      <c r="G13" s="1">
        <f t="shared" ca="1" si="0"/>
        <v>0.43346522021107292</v>
      </c>
      <c r="H13" s="1">
        <f t="shared" ca="1" si="0"/>
        <v>0.29899368084974187</v>
      </c>
      <c r="I13" s="1">
        <f t="shared" ca="1" si="0"/>
        <v>3.1974455615129904E-2</v>
      </c>
      <c r="J13" s="1">
        <f t="shared" ca="1" si="0"/>
        <v>0.99301106767348679</v>
      </c>
    </row>
    <row r="14" spans="1:10" x14ac:dyDescent="0.3">
      <c r="A14" s="1">
        <f t="shared" ca="1" si="1"/>
        <v>0.78353849223918282</v>
      </c>
      <c r="B14" s="1">
        <f t="shared" ca="1" si="0"/>
        <v>0.48378434995006137</v>
      </c>
      <c r="C14" s="1">
        <f t="shared" ca="1" si="0"/>
        <v>0.2106410178113135</v>
      </c>
      <c r="D14" s="1">
        <f t="shared" ca="1" si="0"/>
        <v>3.7285918287366826E-2</v>
      </c>
      <c r="E14" s="1">
        <f t="shared" ca="1" si="0"/>
        <v>0.18622472584098848</v>
      </c>
      <c r="F14" s="1">
        <f t="shared" ca="1" si="0"/>
        <v>0.18960426017107579</v>
      </c>
      <c r="G14" s="1">
        <f t="shared" ca="1" si="0"/>
        <v>0.56984835443289661</v>
      </c>
      <c r="H14" s="1">
        <f t="shared" ca="1" si="0"/>
        <v>0.48944137435698365</v>
      </c>
      <c r="I14" s="1">
        <f t="shared" ca="1" si="0"/>
        <v>0.33148466500896079</v>
      </c>
      <c r="J14" s="1">
        <f t="shared" ca="1" si="0"/>
        <v>0.82663286917054657</v>
      </c>
    </row>
    <row r="15" spans="1:10" x14ac:dyDescent="0.3">
      <c r="A15" s="1">
        <f t="shared" ca="1" si="1"/>
        <v>0.31363944212428907</v>
      </c>
      <c r="B15" s="1">
        <f t="shared" ca="1" si="0"/>
        <v>0.22561695439352658</v>
      </c>
      <c r="C15" s="1">
        <f t="shared" ca="1" si="0"/>
        <v>0.40295307360121524</v>
      </c>
      <c r="D15" s="1">
        <f t="shared" ca="1" si="0"/>
        <v>0.70729477481203995</v>
      </c>
      <c r="E15" s="1">
        <f t="shared" ca="1" si="0"/>
        <v>0.72835754396023489</v>
      </c>
      <c r="F15" s="1">
        <f t="shared" ca="1" si="0"/>
        <v>0.48793320764332404</v>
      </c>
      <c r="G15" s="1">
        <f t="shared" ca="1" si="0"/>
        <v>8.1200113948061148E-3</v>
      </c>
      <c r="H15" s="1">
        <f t="shared" ca="1" si="0"/>
        <v>0.52818333371226645</v>
      </c>
      <c r="I15" s="1">
        <f t="shared" ca="1" si="0"/>
        <v>0.99039565330145685</v>
      </c>
      <c r="J15" s="1">
        <f t="shared" ca="1" si="0"/>
        <v>0.78885166006527074</v>
      </c>
    </row>
    <row r="16" spans="1:10" x14ac:dyDescent="0.3">
      <c r="A16" s="1">
        <f t="shared" ca="1" si="1"/>
        <v>0.69073932134869598</v>
      </c>
      <c r="B16" s="1">
        <f t="shared" ca="1" si="0"/>
        <v>0.56498272717992992</v>
      </c>
      <c r="C16" s="1">
        <f t="shared" ca="1" si="0"/>
        <v>0.21447543866721841</v>
      </c>
      <c r="D16" s="1">
        <f t="shared" ca="1" si="0"/>
        <v>0.20336803524093461</v>
      </c>
      <c r="E16" s="1">
        <f t="shared" ca="1" si="0"/>
        <v>0.29734585814382031</v>
      </c>
      <c r="F16" s="1">
        <f t="shared" ca="1" si="0"/>
        <v>0.33612560805021741</v>
      </c>
      <c r="G16" s="1">
        <f t="shared" ca="1" si="0"/>
        <v>0.68715847710731748</v>
      </c>
      <c r="H16" s="1">
        <f t="shared" ca="1" si="0"/>
        <v>0.20077384332760795</v>
      </c>
      <c r="I16" s="1">
        <f t="shared" ca="1" si="0"/>
        <v>0.20159853713824594</v>
      </c>
      <c r="J16" s="1">
        <f t="shared" ca="1" si="0"/>
        <v>0.57350282560172217</v>
      </c>
    </row>
    <row r="17" spans="1:10" x14ac:dyDescent="0.3">
      <c r="A17" s="1">
        <f t="shared" ca="1" si="1"/>
        <v>0.18524723453923364</v>
      </c>
      <c r="B17" s="1">
        <f t="shared" ca="1" si="1"/>
        <v>0.56727663883315038</v>
      </c>
      <c r="C17" s="1">
        <f t="shared" ca="1" si="1"/>
        <v>0.22982015657123411</v>
      </c>
      <c r="D17" s="1">
        <f t="shared" ca="1" si="1"/>
        <v>0.28427339554094921</v>
      </c>
      <c r="E17" s="1">
        <f t="shared" ca="1" si="1"/>
        <v>0.94311734872990394</v>
      </c>
      <c r="F17" s="1">
        <f t="shared" ca="1" si="1"/>
        <v>0.13237695451031917</v>
      </c>
      <c r="G17" s="1">
        <f t="shared" ca="1" si="1"/>
        <v>0.41501615874551445</v>
      </c>
      <c r="H17" s="1">
        <f t="shared" ca="1" si="1"/>
        <v>0.78577307128368801</v>
      </c>
      <c r="I17" s="1">
        <f t="shared" ca="1" si="1"/>
        <v>0.79920558059440017</v>
      </c>
      <c r="J17" s="1">
        <f t="shared" ca="1" si="1"/>
        <v>0.13463265047313333</v>
      </c>
    </row>
    <row r="18" spans="1:10" x14ac:dyDescent="0.3">
      <c r="A18" s="1">
        <f t="shared" ca="1" si="1"/>
        <v>0.95942375054042817</v>
      </c>
      <c r="B18" s="1">
        <f t="shared" ca="1" si="1"/>
        <v>0.62916684680301682</v>
      </c>
      <c r="C18" s="1">
        <f t="shared" ca="1" si="1"/>
        <v>4.4118365824540873E-2</v>
      </c>
      <c r="D18" s="1">
        <f t="shared" ca="1" si="1"/>
        <v>0.95322752808734879</v>
      </c>
      <c r="E18" s="1">
        <f t="shared" ca="1" si="1"/>
        <v>0.20943017867598124</v>
      </c>
      <c r="F18" s="1">
        <f t="shared" ca="1" si="1"/>
        <v>0.87358185013654988</v>
      </c>
      <c r="G18" s="1">
        <f t="shared" ca="1" si="1"/>
        <v>0.42997012587148442</v>
      </c>
      <c r="H18" s="1">
        <f t="shared" ca="1" si="1"/>
        <v>0.9547030369265086</v>
      </c>
      <c r="I18" s="1">
        <f t="shared" ca="1" si="1"/>
        <v>0.35124442143394152</v>
      </c>
      <c r="J18" s="1">
        <f t="shared" ca="1" si="1"/>
        <v>0.65176787393577107</v>
      </c>
    </row>
    <row r="19" spans="1:10" x14ac:dyDescent="0.3">
      <c r="A19" s="1">
        <f t="shared" ca="1" si="1"/>
        <v>0.87066022741700666</v>
      </c>
      <c r="B19" s="1">
        <f t="shared" ca="1" si="1"/>
        <v>0.78843185696432705</v>
      </c>
      <c r="C19" s="1">
        <f t="shared" ca="1" si="1"/>
        <v>0.83723301209283907</v>
      </c>
      <c r="D19" s="1">
        <f t="shared" ca="1" si="1"/>
        <v>9.8298040058841463E-2</v>
      </c>
      <c r="E19" s="1">
        <f t="shared" ca="1" si="1"/>
        <v>0.39967289982003029</v>
      </c>
      <c r="F19" s="1">
        <f t="shared" ca="1" si="1"/>
        <v>0.22937814852176697</v>
      </c>
      <c r="G19" s="1">
        <f t="shared" ca="1" si="1"/>
        <v>0.17159422739550834</v>
      </c>
      <c r="H19" s="1">
        <f t="shared" ca="1" si="1"/>
        <v>0.39017832170624522</v>
      </c>
      <c r="I19" s="1">
        <f t="shared" ca="1" si="1"/>
        <v>0.98756513419903802</v>
      </c>
      <c r="J19" s="1">
        <f t="shared" ca="1" si="1"/>
        <v>5.6941451048486025E-2</v>
      </c>
    </row>
    <row r="20" spans="1:10" x14ac:dyDescent="0.3">
      <c r="A20" s="1">
        <f t="shared" ca="1" si="1"/>
        <v>0.243064133765028</v>
      </c>
      <c r="B20" s="1">
        <f t="shared" ca="1" si="1"/>
        <v>0.8561447737062281</v>
      </c>
      <c r="C20" s="1">
        <f t="shared" ca="1" si="1"/>
        <v>0.71008036810247366</v>
      </c>
      <c r="D20" s="1">
        <f t="shared" ca="1" si="1"/>
        <v>0.81408143628926677</v>
      </c>
      <c r="E20" s="1">
        <f t="shared" ca="1" si="1"/>
        <v>0.68972979345204932</v>
      </c>
      <c r="F20" s="1">
        <f t="shared" ca="1" si="1"/>
        <v>0.95262470764001872</v>
      </c>
      <c r="G20" s="1">
        <f t="shared" ca="1" si="1"/>
        <v>0.18313462487901522</v>
      </c>
      <c r="H20" s="1">
        <f t="shared" ca="1" si="1"/>
        <v>0.31941356054330283</v>
      </c>
      <c r="I20" s="1">
        <f t="shared" ca="1" si="1"/>
        <v>0.55925342532295086</v>
      </c>
      <c r="J20" s="1">
        <f t="shared" ca="1" si="1"/>
        <v>0.4465082797112826</v>
      </c>
    </row>
    <row r="21" spans="1:10" x14ac:dyDescent="0.3">
      <c r="A21" s="1">
        <f t="shared" ca="1" si="1"/>
        <v>0.14036715815903078</v>
      </c>
      <c r="B21" s="1">
        <f t="shared" ca="1" si="1"/>
        <v>9.9992022582606754E-4</v>
      </c>
      <c r="C21" s="1">
        <f t="shared" ca="1" si="1"/>
        <v>0.47535956544011682</v>
      </c>
      <c r="D21" s="1">
        <f t="shared" ca="1" si="1"/>
        <v>1.6220017838615264E-2</v>
      </c>
      <c r="E21" s="1">
        <f t="shared" ca="1" si="1"/>
        <v>0.62452846107389171</v>
      </c>
      <c r="F21" s="1">
        <f t="shared" ca="1" si="1"/>
        <v>0.30842144998467669</v>
      </c>
      <c r="G21" s="1">
        <f t="shared" ca="1" si="1"/>
        <v>0.50928504490237136</v>
      </c>
      <c r="H21" s="1">
        <f t="shared" ca="1" si="1"/>
        <v>0.47393212182979805</v>
      </c>
      <c r="I21" s="1">
        <f t="shared" ca="1" si="1"/>
        <v>0.62632061600986888</v>
      </c>
      <c r="J21" s="1">
        <f t="shared" ca="1" si="1"/>
        <v>5.9027200779907307E-2</v>
      </c>
    </row>
    <row r="22" spans="1:10" x14ac:dyDescent="0.3">
      <c r="A22" s="1">
        <f t="shared" ca="1" si="1"/>
        <v>0.72104393758456042</v>
      </c>
      <c r="B22" s="1">
        <f t="shared" ca="1" si="1"/>
        <v>0.66309037822922279</v>
      </c>
      <c r="C22" s="1">
        <f t="shared" ca="1" si="1"/>
        <v>0.38416085525270238</v>
      </c>
      <c r="D22" s="1">
        <f t="shared" ca="1" si="1"/>
        <v>0.28880760637390079</v>
      </c>
      <c r="E22" s="1">
        <f t="shared" ca="1" si="1"/>
        <v>0.97252438100982141</v>
      </c>
      <c r="F22" s="1">
        <f t="shared" ca="1" si="1"/>
        <v>0.3549539637024669</v>
      </c>
      <c r="G22" s="1">
        <f t="shared" ca="1" si="1"/>
        <v>0.83178684169647354</v>
      </c>
      <c r="H22" s="1">
        <f t="shared" ca="1" si="1"/>
        <v>0.13690371757486552</v>
      </c>
      <c r="I22" s="1">
        <f t="shared" ca="1" si="1"/>
        <v>0.27549793594105576</v>
      </c>
      <c r="J22" s="1">
        <f t="shared" ca="1" si="1"/>
        <v>0.74436029921535984</v>
      </c>
    </row>
    <row r="23" spans="1:10" x14ac:dyDescent="0.3">
      <c r="A23" s="1">
        <f t="shared" ca="1" si="1"/>
        <v>0.93011863083745483</v>
      </c>
      <c r="B23" s="1">
        <f t="shared" ca="1" si="1"/>
        <v>4.3888751819285754E-2</v>
      </c>
      <c r="C23" s="1">
        <f t="shared" ca="1" si="1"/>
        <v>0.24877348269809485</v>
      </c>
      <c r="D23" s="1">
        <f t="shared" ca="1" si="1"/>
        <v>0.42717195254369034</v>
      </c>
      <c r="E23" s="1">
        <f t="shared" ca="1" si="1"/>
        <v>0.55474699003748396</v>
      </c>
      <c r="F23" s="1">
        <f t="shared" ca="1" si="1"/>
        <v>0.38529008173259238</v>
      </c>
      <c r="G23" s="1">
        <f t="shared" ca="1" si="1"/>
        <v>0.21324033915973784</v>
      </c>
      <c r="H23" s="1">
        <f t="shared" ca="1" si="1"/>
        <v>0.85358718398265909</v>
      </c>
      <c r="I23" s="1">
        <f t="shared" ca="1" si="1"/>
        <v>0.81812716674251207</v>
      </c>
      <c r="J23" s="1">
        <f t="shared" ca="1" si="1"/>
        <v>0.5106235675762002</v>
      </c>
    </row>
    <row r="24" spans="1:10" x14ac:dyDescent="0.3">
      <c r="A24" s="1">
        <f t="shared" ca="1" si="1"/>
        <v>5.5552136758213577E-2</v>
      </c>
      <c r="B24" s="1">
        <f t="shared" ca="1" si="1"/>
        <v>0.87663234471869145</v>
      </c>
      <c r="C24" s="1">
        <f t="shared" ca="1" si="1"/>
        <v>0.95472236674480526</v>
      </c>
      <c r="D24" s="1">
        <f t="shared" ca="1" si="1"/>
        <v>0.31868604305323056</v>
      </c>
      <c r="E24" s="1">
        <f t="shared" ca="1" si="1"/>
        <v>0.3096791101605334</v>
      </c>
      <c r="F24" s="1">
        <f t="shared" ca="1" si="1"/>
        <v>0.24893844795229336</v>
      </c>
      <c r="G24" s="1">
        <f t="shared" ca="1" si="1"/>
        <v>0.38174416932360433</v>
      </c>
      <c r="H24" s="1">
        <f t="shared" ca="1" si="1"/>
        <v>0.44770952334975134</v>
      </c>
      <c r="I24" s="1">
        <f t="shared" ca="1" si="1"/>
        <v>0.8129245237837881</v>
      </c>
      <c r="J24" s="1">
        <f t="shared" ca="1" si="1"/>
        <v>0.71074396951945806</v>
      </c>
    </row>
    <row r="25" spans="1:10" x14ac:dyDescent="0.3">
      <c r="A25" s="1">
        <f t="shared" ca="1" si="1"/>
        <v>0.29764556964786004</v>
      </c>
      <c r="B25" s="1">
        <f t="shared" ca="1" si="1"/>
        <v>0.2182583371020359</v>
      </c>
      <c r="C25" s="1">
        <f t="shared" ca="1" si="1"/>
        <v>0.94257277619745361</v>
      </c>
      <c r="D25" s="1">
        <f t="shared" ca="1" si="1"/>
        <v>0.1110884647030207</v>
      </c>
      <c r="E25" s="1">
        <f t="shared" ca="1" si="1"/>
        <v>0.29173824044392971</v>
      </c>
      <c r="F25" s="1">
        <f t="shared" ca="1" si="1"/>
        <v>0.25576971644279844</v>
      </c>
      <c r="G25" s="1">
        <f t="shared" ca="1" si="1"/>
        <v>0.44242707408641035</v>
      </c>
      <c r="H25" s="1">
        <f t="shared" ca="1" si="1"/>
        <v>0.51395041538194997</v>
      </c>
      <c r="I25" s="1">
        <f t="shared" ca="1" si="1"/>
        <v>0.84775216478626025</v>
      </c>
      <c r="J25" s="1">
        <f t="shared" ca="1" si="1"/>
        <v>1.2651083058564105E-2</v>
      </c>
    </row>
    <row r="26" spans="1:10" x14ac:dyDescent="0.3">
      <c r="A26" s="1">
        <f t="shared" ca="1" si="1"/>
        <v>0.23412378440334769</v>
      </c>
      <c r="B26" s="1">
        <f t="shared" ca="1" si="1"/>
        <v>0.88350143871400721</v>
      </c>
      <c r="C26" s="1">
        <f t="shared" ca="1" si="1"/>
        <v>0.5665365884201744</v>
      </c>
      <c r="D26" s="1">
        <f t="shared" ca="1" si="1"/>
        <v>0.71552682435726145</v>
      </c>
      <c r="E26" s="1">
        <f t="shared" ca="1" si="1"/>
        <v>0.37347809052804237</v>
      </c>
      <c r="F26" s="1">
        <f t="shared" ca="1" si="1"/>
        <v>0.61061481849762245</v>
      </c>
      <c r="G26" s="1">
        <f t="shared" ca="1" si="1"/>
        <v>0.52878537478167087</v>
      </c>
      <c r="H26" s="1">
        <f t="shared" ca="1" si="1"/>
        <v>0.92679648649716329</v>
      </c>
      <c r="I26" s="1">
        <f t="shared" ca="1" si="1"/>
        <v>0.72755295111623852</v>
      </c>
      <c r="J26" s="1">
        <f t="shared" ca="1" si="1"/>
        <v>0.73470190191888574</v>
      </c>
    </row>
    <row r="27" spans="1:10" x14ac:dyDescent="0.3">
      <c r="A27" s="1">
        <f t="shared" ca="1" si="1"/>
        <v>0.31087732370752141</v>
      </c>
      <c r="B27" s="1">
        <f t="shared" ca="1" si="1"/>
        <v>0.4997274574142726</v>
      </c>
      <c r="C27" s="1">
        <f t="shared" ca="1" si="1"/>
        <v>0.61300683971552528</v>
      </c>
      <c r="D27" s="1">
        <f t="shared" ca="1" si="1"/>
        <v>0.95093996892198407</v>
      </c>
      <c r="E27" s="1">
        <f t="shared" ca="1" si="1"/>
        <v>0.71357020080299594</v>
      </c>
      <c r="F27" s="1">
        <f t="shared" ca="1" si="1"/>
        <v>0.39183304847407929</v>
      </c>
      <c r="G27" s="1">
        <f t="shared" ca="1" si="1"/>
        <v>0.27369684061755351</v>
      </c>
      <c r="H27" s="1">
        <f t="shared" ca="1" si="1"/>
        <v>9.5383617003207299E-2</v>
      </c>
      <c r="I27" s="1">
        <f t="shared" ca="1" si="1"/>
        <v>0.13177004270984072</v>
      </c>
      <c r="J27" s="1">
        <f t="shared" ca="1" si="1"/>
        <v>0.90955724830627971</v>
      </c>
    </row>
    <row r="28" spans="1:10" x14ac:dyDescent="0.3">
      <c r="A28" s="1">
        <f t="shared" ca="1" si="1"/>
        <v>0.32958544604125517</v>
      </c>
      <c r="B28" s="1">
        <f t="shared" ca="1" si="1"/>
        <v>0.72604801462344182</v>
      </c>
      <c r="C28" s="1">
        <f t="shared" ca="1" si="1"/>
        <v>0.70739382540588058</v>
      </c>
      <c r="D28" s="1">
        <f t="shared" ca="1" si="1"/>
        <v>0.7866620700672996</v>
      </c>
      <c r="E28" s="1">
        <f t="shared" ca="1" si="1"/>
        <v>0.14597206818962571</v>
      </c>
      <c r="F28" s="1">
        <f t="shared" ca="1" si="1"/>
        <v>0.91107127752639228</v>
      </c>
      <c r="G28" s="1">
        <f t="shared" ca="1" si="1"/>
        <v>0.78067629896812396</v>
      </c>
      <c r="H28" s="1">
        <f t="shared" ca="1" si="1"/>
        <v>0.5326358456585516</v>
      </c>
      <c r="I28" s="1">
        <f t="shared" ca="1" si="1"/>
        <v>0.98660790174889967</v>
      </c>
      <c r="J28" s="1">
        <f t="shared" ca="1" si="1"/>
        <v>0.58021213908525793</v>
      </c>
    </row>
    <row r="29" spans="1:10" x14ac:dyDescent="0.3">
      <c r="A29" s="1">
        <f t="shared" ca="1" si="1"/>
        <v>0.88743667105373047</v>
      </c>
      <c r="B29" s="1">
        <f t="shared" ca="1" si="1"/>
        <v>0.20103813326417241</v>
      </c>
      <c r="C29" s="1">
        <f t="shared" ca="1" si="1"/>
        <v>0.90990122260231665</v>
      </c>
      <c r="D29" s="1">
        <f t="shared" ca="1" si="1"/>
        <v>0.69175547045484165</v>
      </c>
      <c r="E29" s="1">
        <f t="shared" ca="1" si="1"/>
        <v>0.69095085051713778</v>
      </c>
      <c r="F29" s="1">
        <f t="shared" ca="1" si="1"/>
        <v>8.0907795893900292E-2</v>
      </c>
      <c r="G29" s="1">
        <f t="shared" ca="1" si="1"/>
        <v>0.69375967445655329</v>
      </c>
      <c r="H29" s="1">
        <f t="shared" ca="1" si="1"/>
        <v>0.15211684348287546</v>
      </c>
      <c r="I29" s="1">
        <f t="shared" ca="1" si="1"/>
        <v>0.64136309188513263</v>
      </c>
      <c r="J29" s="1">
        <f t="shared" ca="1" si="1"/>
        <v>0.92334229126924705</v>
      </c>
    </row>
    <row r="30" spans="1:10" x14ac:dyDescent="0.3">
      <c r="A30" s="1">
        <f t="shared" ca="1" si="1"/>
        <v>0.89313141786115535</v>
      </c>
      <c r="B30" s="1">
        <f t="shared" ca="1" si="1"/>
        <v>0.34228142577388021</v>
      </c>
      <c r="C30" s="1">
        <f t="shared" ca="1" si="1"/>
        <v>0.13085616905748998</v>
      </c>
      <c r="D30" s="1">
        <f t="shared" ca="1" si="1"/>
        <v>0.89175678650924817</v>
      </c>
      <c r="E30" s="1">
        <f t="shared" ca="1" si="1"/>
        <v>0.48941889275370454</v>
      </c>
      <c r="F30" s="1">
        <f t="shared" ca="1" si="1"/>
        <v>0.73666387521011878</v>
      </c>
      <c r="G30" s="1">
        <f t="shared" ca="1" si="1"/>
        <v>0.16057110200977498</v>
      </c>
      <c r="H30" s="1">
        <f t="shared" ca="1" si="1"/>
        <v>0.82696125221225314</v>
      </c>
      <c r="I30" s="1">
        <f t="shared" ca="1" si="1"/>
        <v>0.57552367994203202</v>
      </c>
      <c r="J30" s="1">
        <f t="shared" ca="1" si="1"/>
        <v>0.76693906604269801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 AND delta</vt:lpstr>
      <vt:lpstr>test trunc XOR delta</vt:lpstr>
      <vt:lpstr>test train OR data</vt:lpstr>
      <vt:lpstr>test training rand data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2021-03-19T08:21:13Z</dcterms:created>
  <dcterms:modified xsi:type="dcterms:W3CDTF">2021-03-31T06:22:31Z</dcterms:modified>
</cp:coreProperties>
</file>