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1875" windowWidth="18915" windowHeight="8775" activeTab="1"/>
  </bookViews>
  <sheets>
    <sheet name="Full 4x4" sheetId="9" r:id="rId1"/>
    <sheet name="Full 4x4 (2)" sheetId="13" r:id="rId2"/>
    <sheet name="Single Step 3x3 Template" sheetId="10" r:id="rId3"/>
    <sheet name="QR Decomp Template" sheetId="12" r:id="rId4"/>
    <sheet name="rand" sheetId="4" r:id="rId5"/>
  </sheets>
  <calcPr calcId="144525"/>
</workbook>
</file>

<file path=xl/calcChain.xml><?xml version="1.0" encoding="utf-8"?>
<calcChain xmlns="http://schemas.openxmlformats.org/spreadsheetml/2006/main">
  <c r="AJ153" i="9" l="1"/>
  <c r="D146" i="13" l="1"/>
  <c r="C145" i="13"/>
  <c r="B144" i="13"/>
  <c r="A143" i="13"/>
  <c r="N210" i="13" l="1"/>
  <c r="M209" i="13"/>
  <c r="L208" i="13"/>
  <c r="K207" i="13"/>
  <c r="N181" i="13"/>
  <c r="M180" i="13"/>
  <c r="L179" i="13"/>
  <c r="K178" i="13"/>
  <c r="N152" i="13"/>
  <c r="I152" i="13"/>
  <c r="H152" i="13"/>
  <c r="G152" i="13"/>
  <c r="F152" i="13"/>
  <c r="M151" i="13"/>
  <c r="I151" i="13"/>
  <c r="H151" i="13"/>
  <c r="G151" i="13"/>
  <c r="F151" i="13"/>
  <c r="L150" i="13"/>
  <c r="I150" i="13"/>
  <c r="H150" i="13"/>
  <c r="G150" i="13"/>
  <c r="F150" i="13"/>
  <c r="K149" i="13"/>
  <c r="I149" i="13"/>
  <c r="H149" i="13"/>
  <c r="G149" i="13"/>
  <c r="F149" i="13"/>
  <c r="A149" i="13" a="1"/>
  <c r="A152" i="13" s="1"/>
  <c r="G144" i="13"/>
  <c r="F144" i="13"/>
  <c r="G143" i="13"/>
  <c r="F143" i="13"/>
  <c r="A144" i="13"/>
  <c r="C144" i="13"/>
  <c r="D144" i="13"/>
  <c r="A145" i="13"/>
  <c r="B145" i="13"/>
  <c r="D145" i="13"/>
  <c r="A146" i="13"/>
  <c r="B146" i="13"/>
  <c r="C146" i="13"/>
  <c r="B143" i="13"/>
  <c r="C143" i="13"/>
  <c r="D143" i="13"/>
  <c r="AJ133" i="13"/>
  <c r="J143" i="13" l="1"/>
  <c r="J144" i="13"/>
  <c r="C150" i="13"/>
  <c r="C149" i="13"/>
  <c r="C151" i="13"/>
  <c r="B150" i="13"/>
  <c r="B152" i="13"/>
  <c r="C152" i="13"/>
  <c r="B149" i="13"/>
  <c r="B151" i="13"/>
  <c r="D149" i="13"/>
  <c r="D151" i="13"/>
  <c r="D150" i="13"/>
  <c r="D152" i="13"/>
  <c r="A149" i="13"/>
  <c r="A155" i="13" s="1" a="1"/>
  <c r="A150" i="13"/>
  <c r="A151" i="13"/>
  <c r="A213" i="13" l="1" a="1"/>
  <c r="A158" i="13"/>
  <c r="A157" i="13"/>
  <c r="D157" i="13" s="1"/>
  <c r="A156" i="13"/>
  <c r="D156" i="13" s="1"/>
  <c r="A155" i="13"/>
  <c r="C155" i="13" l="1"/>
  <c r="D155" i="13" s="1"/>
  <c r="E155" i="13" s="1"/>
  <c r="E157" i="13" l="1"/>
  <c r="E156" i="13"/>
  <c r="G155" i="13" s="1" a="1"/>
  <c r="H157" i="13" l="1"/>
  <c r="L157" i="13" s="1"/>
  <c r="G156" i="13"/>
  <c r="K156" i="13" s="1"/>
  <c r="I156" i="13"/>
  <c r="M156" i="13" s="1"/>
  <c r="G157" i="13"/>
  <c r="K157" i="13" s="1"/>
  <c r="I155" i="13"/>
  <c r="M155" i="13" s="1"/>
  <c r="H155" i="13"/>
  <c r="L155" i="13" s="1"/>
  <c r="G155" i="13"/>
  <c r="K155" i="13" s="1"/>
  <c r="I157" i="13"/>
  <c r="M157" i="13" s="1"/>
  <c r="H156" i="13"/>
  <c r="L156" i="13" s="1"/>
  <c r="A160" i="13" l="1" a="1"/>
  <c r="A163" i="13" l="1"/>
  <c r="A162" i="13"/>
  <c r="A161" i="13"/>
  <c r="A160" i="13"/>
  <c r="C163" i="13"/>
  <c r="D163" i="13"/>
  <c r="D162" i="13"/>
  <c r="D161" i="13"/>
  <c r="D160" i="13"/>
  <c r="C162" i="13"/>
  <c r="C161" i="13"/>
  <c r="C160" i="13"/>
  <c r="B162" i="13"/>
  <c r="B161" i="13"/>
  <c r="B160" i="13"/>
  <c r="B163" i="13"/>
  <c r="G160" i="13" l="1"/>
  <c r="I161" i="13" s="1"/>
  <c r="M161" i="13" s="1"/>
  <c r="L162" i="13" s="1"/>
  <c r="I160" i="13" l="1"/>
  <c r="L161" i="13" s="1"/>
  <c r="M162" i="13" s="1"/>
  <c r="G162" i="13"/>
  <c r="I163" i="13" s="1"/>
  <c r="S161" i="13" s="1"/>
  <c r="Q163" i="13" s="1"/>
  <c r="I162" i="13" l="1"/>
  <c r="Q161" i="13" s="1"/>
  <c r="S163" i="13" l="1"/>
  <c r="U160" i="13" a="1"/>
  <c r="V163" i="13" l="1"/>
  <c r="V162" i="13"/>
  <c r="V161" i="13"/>
  <c r="V160" i="13"/>
  <c r="W163" i="13"/>
  <c r="W161" i="13"/>
  <c r="U163" i="13"/>
  <c r="U162" i="13"/>
  <c r="U161" i="13"/>
  <c r="U160" i="13"/>
  <c r="X163" i="13"/>
  <c r="X162" i="13"/>
  <c r="X161" i="13"/>
  <c r="X160" i="13"/>
  <c r="W162" i="13"/>
  <c r="W160" i="13"/>
  <c r="Z160" i="13" l="1" a="1"/>
  <c r="Z163" i="13" l="1"/>
  <c r="A168" i="13" s="1"/>
  <c r="Z162" i="13"/>
  <c r="A167" i="13" s="1"/>
  <c r="Z161" i="13"/>
  <c r="A166" i="13" s="1"/>
  <c r="Z160" i="13"/>
  <c r="A165" i="13" s="1"/>
  <c r="AA163" i="13"/>
  <c r="B168" i="13" s="1"/>
  <c r="AA162" i="13"/>
  <c r="B167" i="13" s="1"/>
  <c r="AA160" i="13"/>
  <c r="B165" i="13" s="1"/>
  <c r="AC163" i="13"/>
  <c r="D168" i="13" s="1"/>
  <c r="AC162" i="13"/>
  <c r="D167" i="13" s="1"/>
  <c r="AC161" i="13"/>
  <c r="D166" i="13" s="1"/>
  <c r="AC160" i="13"/>
  <c r="D165" i="13" s="1"/>
  <c r="AB163" i="13"/>
  <c r="C168" i="13" s="1"/>
  <c r="AB162" i="13"/>
  <c r="C167" i="13" s="1"/>
  <c r="AB161" i="13"/>
  <c r="C166" i="13" s="1"/>
  <c r="AB160" i="13"/>
  <c r="C165" i="13" s="1"/>
  <c r="AA161" i="13"/>
  <c r="B166" i="13" s="1"/>
  <c r="G165" i="13" l="1"/>
  <c r="I166" i="13" s="1"/>
  <c r="N167" i="13" s="1"/>
  <c r="M168" i="13" s="1"/>
  <c r="I165" i="13" l="1"/>
  <c r="M167" i="13" s="1"/>
  <c r="N168" i="13" s="1"/>
  <c r="P165" i="13" l="1" a="1"/>
  <c r="Q167" i="13" s="1"/>
  <c r="P166" i="13" l="1"/>
  <c r="Q168" i="13"/>
  <c r="S167" i="13"/>
  <c r="Q165" i="13"/>
  <c r="R168" i="13"/>
  <c r="U165" i="13" s="1" a="1"/>
  <c r="S168" i="13"/>
  <c r="P168" i="13"/>
  <c r="Q166" i="13"/>
  <c r="S166" i="13"/>
  <c r="R167" i="13"/>
  <c r="R166" i="13"/>
  <c r="P167" i="13"/>
  <c r="S165" i="13"/>
  <c r="P165" i="13"/>
  <c r="R165" i="13"/>
  <c r="U168" i="13" l="1"/>
  <c r="A175" i="13" s="1"/>
  <c r="F181" i="13" s="1"/>
  <c r="U167" i="13"/>
  <c r="A174" i="13" s="1"/>
  <c r="F180" i="13" s="1"/>
  <c r="U166" i="13"/>
  <c r="A173" i="13" s="1"/>
  <c r="F179" i="13" s="1"/>
  <c r="U165" i="13"/>
  <c r="A172" i="13" s="1"/>
  <c r="V168" i="13"/>
  <c r="B175" i="13" s="1"/>
  <c r="G181" i="13" s="1"/>
  <c r="V165" i="13"/>
  <c r="B172" i="13" s="1"/>
  <c r="G178" i="13" s="1"/>
  <c r="X168" i="13"/>
  <c r="D175" i="13" s="1"/>
  <c r="X167" i="13"/>
  <c r="D174" i="13" s="1"/>
  <c r="X166" i="13"/>
  <c r="D173" i="13" s="1"/>
  <c r="I179" i="13" s="1"/>
  <c r="X165" i="13"/>
  <c r="D172" i="13" s="1"/>
  <c r="I178" i="13" s="1"/>
  <c r="W168" i="13"/>
  <c r="C175" i="13" s="1"/>
  <c r="W167" i="13"/>
  <c r="C174" i="13" s="1"/>
  <c r="W166" i="13"/>
  <c r="C173" i="13" s="1"/>
  <c r="H179" i="13" s="1"/>
  <c r="W165" i="13"/>
  <c r="C172" i="13" s="1"/>
  <c r="H178" i="13" s="1"/>
  <c r="V167" i="13"/>
  <c r="B174" i="13" s="1"/>
  <c r="G180" i="13" s="1"/>
  <c r="V166" i="13"/>
  <c r="B173" i="13" s="1"/>
  <c r="G179" i="13" s="1"/>
  <c r="G172" i="13" l="1"/>
  <c r="I180" i="13"/>
  <c r="F178" i="13"/>
  <c r="A178" i="13" a="1"/>
  <c r="F172" i="13"/>
  <c r="H180" i="13"/>
  <c r="H181" i="13"/>
  <c r="F173" i="13"/>
  <c r="I181" i="13"/>
  <c r="G173" i="13"/>
  <c r="L11" i="13"/>
  <c r="N106" i="13"/>
  <c r="M105" i="13"/>
  <c r="L104" i="13"/>
  <c r="K103" i="13"/>
  <c r="N77" i="13"/>
  <c r="M76" i="13"/>
  <c r="L75" i="13"/>
  <c r="K74" i="13"/>
  <c r="N48" i="13"/>
  <c r="M47" i="13"/>
  <c r="L46" i="13"/>
  <c r="K45" i="13"/>
  <c r="N19" i="13"/>
  <c r="M18" i="13"/>
  <c r="L17" i="13"/>
  <c r="K16" i="13"/>
  <c r="G10" i="13"/>
  <c r="A11" i="13"/>
  <c r="F17" i="13" s="1"/>
  <c r="B11" i="13"/>
  <c r="G17" i="13" s="1"/>
  <c r="C11" i="13"/>
  <c r="H17" i="13" s="1"/>
  <c r="D11" i="13"/>
  <c r="I17" i="13" s="1"/>
  <c r="A12" i="13"/>
  <c r="F18" i="13" s="1"/>
  <c r="B12" i="13"/>
  <c r="G18" i="13" s="1"/>
  <c r="C12" i="13"/>
  <c r="F10" i="13" s="1"/>
  <c r="D12" i="13"/>
  <c r="I18" i="13" s="1"/>
  <c r="A13" i="13"/>
  <c r="F19" i="13" s="1"/>
  <c r="B13" i="13"/>
  <c r="G19" i="13" s="1"/>
  <c r="C13" i="13"/>
  <c r="H19" i="13" s="1"/>
  <c r="D13" i="13"/>
  <c r="I19" i="13" s="1"/>
  <c r="B10" i="13"/>
  <c r="G16" i="13" s="1"/>
  <c r="C10" i="13"/>
  <c r="D10" i="13"/>
  <c r="I16" i="13" s="1"/>
  <c r="A10" i="13"/>
  <c r="F16" i="13" s="1"/>
  <c r="J172" i="13" l="1"/>
  <c r="J173" i="13"/>
  <c r="A181" i="13"/>
  <c r="A187" i="13" s="1"/>
  <c r="B181" i="13"/>
  <c r="B179" i="13"/>
  <c r="C178" i="13"/>
  <c r="B180" i="13"/>
  <c r="B178" i="13"/>
  <c r="C181" i="13"/>
  <c r="C179" i="13"/>
  <c r="C180" i="13"/>
  <c r="D180" i="13"/>
  <c r="D179" i="13"/>
  <c r="A178" i="13"/>
  <c r="D181" i="13"/>
  <c r="A179" i="13"/>
  <c r="A185" i="13" s="1"/>
  <c r="D185" i="13" s="1"/>
  <c r="D178" i="13"/>
  <c r="A180" i="13"/>
  <c r="A186" i="13" s="1"/>
  <c r="D186" i="13" s="1"/>
  <c r="H18" i="13"/>
  <c r="F11" i="13"/>
  <c r="A16" i="13" a="1"/>
  <c r="B19" i="13" s="1"/>
  <c r="G11" i="13"/>
  <c r="J11" i="13" s="1"/>
  <c r="H16" i="13"/>
  <c r="A184" i="13" l="1" a="1"/>
  <c r="A184" i="13"/>
  <c r="C184" i="13" s="1"/>
  <c r="D184" i="13" s="1"/>
  <c r="E184" i="13" s="1"/>
  <c r="J10" i="13"/>
  <c r="D17" i="13"/>
  <c r="C17" i="13"/>
  <c r="B16" i="13"/>
  <c r="A19" i="13"/>
  <c r="A16" i="13"/>
  <c r="C16" i="13"/>
  <c r="D16" i="13"/>
  <c r="C18" i="13"/>
  <c r="A18" i="13"/>
  <c r="D19" i="13"/>
  <c r="C19" i="13"/>
  <c r="B17" i="13"/>
  <c r="A17" i="13"/>
  <c r="D18" i="13"/>
  <c r="B18" i="13"/>
  <c r="A22" i="13" a="1"/>
  <c r="E186" i="13" l="1"/>
  <c r="E185" i="13"/>
  <c r="A25" i="13"/>
  <c r="A24" i="13"/>
  <c r="D24" i="13" s="1"/>
  <c r="A23" i="13"/>
  <c r="D23" i="13" s="1"/>
  <c r="A22" i="13"/>
  <c r="G184" i="13" l="1" a="1"/>
  <c r="G186" i="13" s="1"/>
  <c r="K186" i="13" s="1"/>
  <c r="C22" i="13"/>
  <c r="D22" i="13" s="1"/>
  <c r="E22" i="13" s="1"/>
  <c r="H185" i="13" l="1"/>
  <c r="L185" i="13" s="1"/>
  <c r="H186" i="13"/>
  <c r="L186" i="13" s="1"/>
  <c r="I185" i="13"/>
  <c r="M185" i="13" s="1"/>
  <c r="G185" i="13"/>
  <c r="K185" i="13" s="1"/>
  <c r="I184" i="13"/>
  <c r="M184" i="13" s="1"/>
  <c r="G184" i="13"/>
  <c r="K184" i="13" s="1"/>
  <c r="H184" i="13"/>
  <c r="L184" i="13" s="1"/>
  <c r="I186" i="13"/>
  <c r="M186" i="13" s="1"/>
  <c r="E24" i="13"/>
  <c r="E23" i="13"/>
  <c r="A189" i="13" l="1" a="1"/>
  <c r="A192" i="13" s="1"/>
  <c r="G22" i="13" a="1"/>
  <c r="H24" i="13" s="1"/>
  <c r="L24" i="13" s="1"/>
  <c r="I22" i="13"/>
  <c r="M22" i="13" s="1"/>
  <c r="H23" i="13"/>
  <c r="L23" i="13" s="1"/>
  <c r="B192" i="13" l="1"/>
  <c r="D190" i="13"/>
  <c r="B191" i="13"/>
  <c r="C191" i="13"/>
  <c r="C189" i="13"/>
  <c r="A191" i="13"/>
  <c r="D189" i="13"/>
  <c r="C190" i="13"/>
  <c r="C192" i="13"/>
  <c r="D192" i="13"/>
  <c r="A189" i="13"/>
  <c r="B189" i="13"/>
  <c r="B190" i="13"/>
  <c r="D191" i="13"/>
  <c r="A190" i="13"/>
  <c r="I24" i="13"/>
  <c r="M24" i="13" s="1"/>
  <c r="G24" i="13"/>
  <c r="K24" i="13" s="1"/>
  <c r="H22" i="13"/>
  <c r="L22" i="13" s="1"/>
  <c r="A27" i="13" s="1" a="1"/>
  <c r="A29" i="13" s="1"/>
  <c r="G23" i="13"/>
  <c r="K23" i="13" s="1"/>
  <c r="G22" i="13"/>
  <c r="K22" i="13" s="1"/>
  <c r="I23" i="13"/>
  <c r="M23" i="13" s="1"/>
  <c r="G189" i="13" l="1"/>
  <c r="C27" i="13"/>
  <c r="D27" i="13"/>
  <c r="B27" i="13"/>
  <c r="A30" i="13"/>
  <c r="B28" i="13"/>
  <c r="C28" i="13"/>
  <c r="D28" i="13"/>
  <c r="A27" i="13"/>
  <c r="B29" i="13"/>
  <c r="C29" i="13"/>
  <c r="D29" i="13"/>
  <c r="A28" i="13"/>
  <c r="B30" i="13"/>
  <c r="C30" i="13"/>
  <c r="D30" i="13"/>
  <c r="G27" i="13"/>
  <c r="I28" i="13" s="1"/>
  <c r="M28" i="13" s="1"/>
  <c r="L29" i="13" s="1"/>
  <c r="G191" i="13" l="1"/>
  <c r="I192" i="13" s="1"/>
  <c r="S190" i="13" s="1"/>
  <c r="Q192" i="13" s="1"/>
  <c r="I189" i="13"/>
  <c r="L190" i="13" s="1"/>
  <c r="M191" i="13" s="1"/>
  <c r="I190" i="13"/>
  <c r="M190" i="13" s="1"/>
  <c r="L191" i="13" s="1"/>
  <c r="I27" i="13"/>
  <c r="L28" i="13" s="1"/>
  <c r="M29" i="13" s="1"/>
  <c r="G29" i="13"/>
  <c r="I30" i="13" s="1"/>
  <c r="S28" i="13" s="1"/>
  <c r="Q30" i="13" s="1"/>
  <c r="I191" i="13" l="1"/>
  <c r="Q190" i="13" s="1"/>
  <c r="I29" i="13"/>
  <c r="Q28" i="13" s="1"/>
  <c r="S192" i="13" l="1"/>
  <c r="U189" i="13" a="1"/>
  <c r="S30" i="13"/>
  <c r="U27" i="13" s="1" a="1"/>
  <c r="D8" i="9"/>
  <c r="C8" i="9"/>
  <c r="B8" i="9"/>
  <c r="A8" i="9"/>
  <c r="A13" i="9" s="1"/>
  <c r="A18" i="9" s="1"/>
  <c r="A23" i="9" s="1"/>
  <c r="A30" i="9" s="1"/>
  <c r="F6" i="9"/>
  <c r="H6" i="9" s="1"/>
  <c r="F5" i="9"/>
  <c r="F4" i="9"/>
  <c r="U192" i="13" l="1"/>
  <c r="U191" i="13"/>
  <c r="W191" i="13"/>
  <c r="W189" i="13"/>
  <c r="W190" i="13"/>
  <c r="X189" i="13"/>
  <c r="V190" i="13"/>
  <c r="V192" i="13"/>
  <c r="X192" i="13"/>
  <c r="X191" i="13"/>
  <c r="U190" i="13"/>
  <c r="U189" i="13"/>
  <c r="W192" i="13"/>
  <c r="X190" i="13"/>
  <c r="V189" i="13"/>
  <c r="V191" i="13"/>
  <c r="V30" i="13"/>
  <c r="V29" i="13"/>
  <c r="V28" i="13"/>
  <c r="V27" i="13"/>
  <c r="X30" i="13"/>
  <c r="X29" i="13"/>
  <c r="X28" i="13"/>
  <c r="X27" i="13"/>
  <c r="W30" i="13"/>
  <c r="W28" i="13"/>
  <c r="U30" i="13"/>
  <c r="U29" i="13"/>
  <c r="U28" i="13"/>
  <c r="U27" i="13"/>
  <c r="W29" i="13"/>
  <c r="W27" i="13"/>
  <c r="G4" i="9"/>
  <c r="H4" i="9" s="1"/>
  <c r="H5" i="9"/>
  <c r="Z189" i="13" l="1" a="1"/>
  <c r="Z27" i="13" a="1"/>
  <c r="I4" i="9"/>
  <c r="AB192" i="13" l="1"/>
  <c r="C197" i="13" s="1"/>
  <c r="AB191" i="13"/>
  <c r="C196" i="13" s="1"/>
  <c r="AC190" i="13"/>
  <c r="D195" i="13" s="1"/>
  <c r="AC189" i="13"/>
  <c r="D194" i="13" s="1"/>
  <c r="AA191" i="13"/>
  <c r="B196" i="13" s="1"/>
  <c r="AA190" i="13"/>
  <c r="B195" i="13" s="1"/>
  <c r="AB190" i="13"/>
  <c r="C195" i="13" s="1"/>
  <c r="AB189" i="13"/>
  <c r="C194" i="13" s="1"/>
  <c r="Z190" i="13"/>
  <c r="A195" i="13" s="1"/>
  <c r="Z189" i="13"/>
  <c r="A194" i="13" s="1"/>
  <c r="Z192" i="13"/>
  <c r="A197" i="13" s="1"/>
  <c r="Z191" i="13"/>
  <c r="A196" i="13" s="1"/>
  <c r="AC192" i="13"/>
  <c r="D197" i="13" s="1"/>
  <c r="AA192" i="13"/>
  <c r="B197" i="13" s="1"/>
  <c r="AA189" i="13"/>
  <c r="B194" i="13" s="1"/>
  <c r="AC191" i="13"/>
  <c r="D196" i="13" s="1"/>
  <c r="Z30" i="13"/>
  <c r="A35" i="13" s="1"/>
  <c r="Z29" i="13"/>
  <c r="A34" i="13" s="1"/>
  <c r="Z28" i="13"/>
  <c r="A33" i="13" s="1"/>
  <c r="Z27" i="13"/>
  <c r="A32" i="13" s="1"/>
  <c r="AB30" i="13"/>
  <c r="C35" i="13" s="1"/>
  <c r="AB29" i="13"/>
  <c r="C34" i="13" s="1"/>
  <c r="AB28" i="13"/>
  <c r="C33" i="13" s="1"/>
  <c r="AB27" i="13"/>
  <c r="C32" i="13" s="1"/>
  <c r="AA28" i="13"/>
  <c r="B33" i="13" s="1"/>
  <c r="AC30" i="13"/>
  <c r="D35" i="13" s="1"/>
  <c r="AC29" i="13"/>
  <c r="D34" i="13" s="1"/>
  <c r="AC28" i="13"/>
  <c r="D33" i="13" s="1"/>
  <c r="AC27" i="13"/>
  <c r="D32" i="13" s="1"/>
  <c r="AA30" i="13"/>
  <c r="B35" i="13" s="1"/>
  <c r="AA29" i="13"/>
  <c r="B34" i="13" s="1"/>
  <c r="AA27" i="13"/>
  <c r="B32" i="13" s="1"/>
  <c r="J6" i="9"/>
  <c r="J4" i="9"/>
  <c r="J5" i="9"/>
  <c r="G194" i="13" l="1"/>
  <c r="G32" i="13"/>
  <c r="I32" i="13" s="1"/>
  <c r="M34" i="13" s="1"/>
  <c r="L4" i="9" a="1"/>
  <c r="I194" i="13" l="1"/>
  <c r="M196" i="13" s="1"/>
  <c r="I195" i="13"/>
  <c r="N196" i="13" s="1"/>
  <c r="M197" i="13" s="1"/>
  <c r="I33" i="13"/>
  <c r="N34" i="13" s="1"/>
  <c r="M35" i="13" s="1"/>
  <c r="N35" i="13"/>
  <c r="M6" i="9"/>
  <c r="Q6" i="9" s="1"/>
  <c r="H26" i="9" s="1"/>
  <c r="L5" i="9"/>
  <c r="P5" i="9" s="1"/>
  <c r="G25" i="9" s="1"/>
  <c r="N6" i="9"/>
  <c r="R6" i="9" s="1"/>
  <c r="I26" i="9" s="1"/>
  <c r="L4" i="9"/>
  <c r="P4" i="9" s="1"/>
  <c r="G24" i="9" s="1"/>
  <c r="L6" i="9"/>
  <c r="P6" i="9" s="1"/>
  <c r="G26" i="9" s="1"/>
  <c r="N4" i="9"/>
  <c r="R4" i="9" s="1"/>
  <c r="I24" i="9" s="1"/>
  <c r="N5" i="9"/>
  <c r="R5" i="9" s="1"/>
  <c r="I25" i="9" s="1"/>
  <c r="M4" i="9"/>
  <c r="Q4" i="9" s="1"/>
  <c r="H24" i="9" s="1"/>
  <c r="M5" i="9"/>
  <c r="Q5" i="9" s="1"/>
  <c r="H25" i="9" s="1"/>
  <c r="N197" i="13" l="1"/>
  <c r="P194" i="13" a="1"/>
  <c r="P32" i="13" a="1"/>
  <c r="Q33" i="13" s="1"/>
  <c r="A9" i="9" a="1"/>
  <c r="Q196" i="13" l="1"/>
  <c r="Q194" i="13"/>
  <c r="Q197" i="13"/>
  <c r="Q195" i="13"/>
  <c r="P194" i="13"/>
  <c r="U194" i="13" s="1" a="1"/>
  <c r="W196" i="13" s="1"/>
  <c r="C203" i="13" s="1"/>
  <c r="P195" i="13"/>
  <c r="S197" i="13"/>
  <c r="S194" i="13"/>
  <c r="R194" i="13"/>
  <c r="S195" i="13"/>
  <c r="R196" i="13"/>
  <c r="R195" i="13"/>
  <c r="P196" i="13"/>
  <c r="R197" i="13"/>
  <c r="P197" i="13"/>
  <c r="S196" i="13"/>
  <c r="S33" i="13"/>
  <c r="S32" i="13"/>
  <c r="P32" i="13"/>
  <c r="R33" i="13"/>
  <c r="P35" i="13"/>
  <c r="P34" i="13"/>
  <c r="Q35" i="13"/>
  <c r="S35" i="13"/>
  <c r="R34" i="13"/>
  <c r="R32" i="13"/>
  <c r="R35" i="13"/>
  <c r="P33" i="13"/>
  <c r="Q32" i="13"/>
  <c r="S34" i="13"/>
  <c r="Q34" i="13"/>
  <c r="D11" i="9"/>
  <c r="B9" i="9"/>
  <c r="C10" i="9"/>
  <c r="A9" i="9"/>
  <c r="A14" i="9" s="1"/>
  <c r="A19" i="9" s="1"/>
  <c r="A24" i="9" s="1"/>
  <c r="A31" i="9" s="1"/>
  <c r="B10" i="9"/>
  <c r="C11" i="9"/>
  <c r="A10" i="9"/>
  <c r="A15" i="9" s="1"/>
  <c r="B11" i="9"/>
  <c r="D9" i="9"/>
  <c r="A11" i="9"/>
  <c r="A16" i="9" s="1"/>
  <c r="C9" i="9"/>
  <c r="D10" i="9"/>
  <c r="W195" i="13" l="1"/>
  <c r="C202" i="13" s="1"/>
  <c r="H208" i="13" s="1"/>
  <c r="V195" i="13"/>
  <c r="B202" i="13" s="1"/>
  <c r="G208" i="13" s="1"/>
  <c r="X197" i="13"/>
  <c r="D204" i="13" s="1"/>
  <c r="U196" i="13"/>
  <c r="A203" i="13" s="1"/>
  <c r="F209" i="13" s="1"/>
  <c r="U194" i="13"/>
  <c r="A201" i="13" s="1"/>
  <c r="W194" i="13"/>
  <c r="C201" i="13" s="1"/>
  <c r="H207" i="13" s="1"/>
  <c r="V196" i="13"/>
  <c r="B203" i="13" s="1"/>
  <c r="G209" i="13" s="1"/>
  <c r="W197" i="13"/>
  <c r="C204" i="13" s="1"/>
  <c r="X196" i="13"/>
  <c r="D203" i="13" s="1"/>
  <c r="I209" i="13" s="1"/>
  <c r="X195" i="13"/>
  <c r="D202" i="13" s="1"/>
  <c r="I208" i="13" s="1"/>
  <c r="U197" i="13"/>
  <c r="A204" i="13" s="1"/>
  <c r="F210" i="13" s="1"/>
  <c r="U195" i="13"/>
  <c r="A202" i="13" s="1"/>
  <c r="F208" i="13" s="1"/>
  <c r="V194" i="13"/>
  <c r="B201" i="13" s="1"/>
  <c r="G207" i="13" s="1"/>
  <c r="V197" i="13"/>
  <c r="B204" i="13" s="1"/>
  <c r="G210" i="13" s="1"/>
  <c r="X194" i="13"/>
  <c r="D201" i="13" s="1"/>
  <c r="I207" i="13" s="1"/>
  <c r="H210" i="13"/>
  <c r="F202" i="13"/>
  <c r="I210" i="13"/>
  <c r="G202" i="13"/>
  <c r="F201" i="13"/>
  <c r="H209" i="13"/>
  <c r="U32" i="13" a="1"/>
  <c r="U32" i="13" s="1"/>
  <c r="A39" i="13" s="1"/>
  <c r="B13" i="9" a="1"/>
  <c r="A207" i="13" l="1" a="1"/>
  <c r="C209" i="13" s="1"/>
  <c r="F207" i="13"/>
  <c r="G201" i="13"/>
  <c r="J201" i="13"/>
  <c r="J202" i="13"/>
  <c r="F45" i="13"/>
  <c r="V35" i="13"/>
  <c r="B42" i="13" s="1"/>
  <c r="G48" i="13" s="1"/>
  <c r="U34" i="13"/>
  <c r="A41" i="13" s="1"/>
  <c r="F47" i="13" s="1"/>
  <c r="X33" i="13"/>
  <c r="D40" i="13" s="1"/>
  <c r="I46" i="13" s="1"/>
  <c r="W34" i="13"/>
  <c r="C41" i="13" s="1"/>
  <c r="F39" i="13" s="1"/>
  <c r="X34" i="13"/>
  <c r="D41" i="13" s="1"/>
  <c r="I47" i="13" s="1"/>
  <c r="X35" i="13"/>
  <c r="D42" i="13" s="1"/>
  <c r="G40" i="13" s="1"/>
  <c r="V32" i="13"/>
  <c r="B39" i="13" s="1"/>
  <c r="G45" i="13" s="1"/>
  <c r="V34" i="13"/>
  <c r="B41" i="13" s="1"/>
  <c r="G47" i="13" s="1"/>
  <c r="U35" i="13"/>
  <c r="A42" i="13" s="1"/>
  <c r="F48" i="13" s="1"/>
  <c r="U33" i="13"/>
  <c r="A40" i="13" s="1"/>
  <c r="F46" i="13" s="1"/>
  <c r="V33" i="13"/>
  <c r="B40" i="13" s="1"/>
  <c r="G46" i="13" s="1"/>
  <c r="W32" i="13"/>
  <c r="C39" i="13" s="1"/>
  <c r="H45" i="13" s="1"/>
  <c r="W35" i="13"/>
  <c r="C42" i="13" s="1"/>
  <c r="W33" i="13"/>
  <c r="C40" i="13" s="1"/>
  <c r="H46" i="13" s="1"/>
  <c r="X32" i="13"/>
  <c r="D39" i="13" s="1"/>
  <c r="I45" i="13" s="1"/>
  <c r="H47" i="13"/>
  <c r="G39" i="13"/>
  <c r="J39" i="13"/>
  <c r="B14" i="9"/>
  <c r="B19" i="9" s="1"/>
  <c r="B24" i="9" s="1"/>
  <c r="B31" i="9" s="1"/>
  <c r="C16" i="9"/>
  <c r="D13" i="9"/>
  <c r="D18" i="9" s="1"/>
  <c r="D15" i="9"/>
  <c r="C15" i="9"/>
  <c r="B16" i="9"/>
  <c r="F16" i="9" s="1"/>
  <c r="H16" i="9" s="1"/>
  <c r="C14" i="9"/>
  <c r="C19" i="9" s="1"/>
  <c r="D14" i="9"/>
  <c r="D19" i="9" s="1"/>
  <c r="B13" i="9"/>
  <c r="B18" i="9" s="1"/>
  <c r="B23" i="9" s="1"/>
  <c r="B30" i="9" s="1"/>
  <c r="B15" i="9"/>
  <c r="F15" i="9" s="1"/>
  <c r="C13" i="9"/>
  <c r="C18" i="9" s="1"/>
  <c r="D16" i="9"/>
  <c r="D209" i="13" l="1"/>
  <c r="D208" i="13"/>
  <c r="B207" i="13"/>
  <c r="C208" i="13"/>
  <c r="D207" i="13"/>
  <c r="A207" i="13"/>
  <c r="A213" i="13" s="1"/>
  <c r="C213" i="13" s="1"/>
  <c r="D213" i="13" s="1"/>
  <c r="B209" i="13"/>
  <c r="C210" i="13"/>
  <c r="D210" i="13"/>
  <c r="B208" i="13"/>
  <c r="C207" i="13"/>
  <c r="A210" i="13"/>
  <c r="A216" i="13" s="1"/>
  <c r="A208" i="13"/>
  <c r="A214" i="13" s="1"/>
  <c r="D214" i="13" s="1"/>
  <c r="A209" i="13"/>
  <c r="A215" i="13" s="1"/>
  <c r="D215" i="13" s="1"/>
  <c r="B210" i="13"/>
  <c r="L40" i="13"/>
  <c r="I48" i="13"/>
  <c r="A45" i="13" a="1"/>
  <c r="C46" i="13" s="1"/>
  <c r="F40" i="13"/>
  <c r="J40" i="13" s="1"/>
  <c r="H48" i="13"/>
  <c r="G15" i="9"/>
  <c r="H15" i="9" s="1"/>
  <c r="E213" i="13" l="1"/>
  <c r="E215" i="13"/>
  <c r="E214" i="13"/>
  <c r="C47" i="13"/>
  <c r="A48" i="13"/>
  <c r="C48" i="13"/>
  <c r="B48" i="13"/>
  <c r="B46" i="13"/>
  <c r="B47" i="13"/>
  <c r="B45" i="13"/>
  <c r="A45" i="13"/>
  <c r="D47" i="13"/>
  <c r="C45" i="13"/>
  <c r="D46" i="13"/>
  <c r="D45" i="13"/>
  <c r="A46" i="13"/>
  <c r="D48" i="13"/>
  <c r="A47" i="13"/>
  <c r="I15" i="9"/>
  <c r="J16" i="9" s="1"/>
  <c r="G213" i="13" l="1" a="1"/>
  <c r="A52" i="13"/>
  <c r="D52" i="13" s="1"/>
  <c r="E52" i="13" s="1"/>
  <c r="A51" i="13" a="1"/>
  <c r="A51" i="13" s="1"/>
  <c r="C51" i="13" s="1"/>
  <c r="D51" i="13" s="1"/>
  <c r="A53" i="13"/>
  <c r="D53" i="13" s="1"/>
  <c r="A54" i="13"/>
  <c r="J15" i="9"/>
  <c r="L15" i="9" s="1" a="1"/>
  <c r="G215" i="13" l="1"/>
  <c r="K215" i="13" s="1"/>
  <c r="I215" i="13"/>
  <c r="M215" i="13" s="1"/>
  <c r="H215" i="13"/>
  <c r="L215" i="13" s="1"/>
  <c r="I213" i="13"/>
  <c r="M213" i="13" s="1"/>
  <c r="G213" i="13"/>
  <c r="K213" i="13" s="1"/>
  <c r="G214" i="13"/>
  <c r="K214" i="13" s="1"/>
  <c r="I214" i="13"/>
  <c r="M214" i="13" s="1"/>
  <c r="H213" i="13"/>
  <c r="L213" i="13" s="1"/>
  <c r="H214" i="13"/>
  <c r="L214" i="13" s="1"/>
  <c r="E51" i="13"/>
  <c r="E53" i="13"/>
  <c r="G51" i="13" a="1"/>
  <c r="I52" i="13" s="1"/>
  <c r="M52" i="13" s="1"/>
  <c r="M16" i="9"/>
  <c r="Q16" i="9" s="1"/>
  <c r="N26" i="9" s="1"/>
  <c r="L16" i="9"/>
  <c r="P16" i="9" s="1"/>
  <c r="M26" i="9" s="1"/>
  <c r="L15" i="9"/>
  <c r="P15" i="9" s="1"/>
  <c r="M25" i="9" s="1"/>
  <c r="M15" i="9"/>
  <c r="Q15" i="9" s="1"/>
  <c r="N25" i="9" s="1"/>
  <c r="P23" i="9" l="1" a="1"/>
  <c r="S23" i="9" s="1"/>
  <c r="A218" i="13" a="1"/>
  <c r="G51" i="13"/>
  <c r="K51" i="13" s="1"/>
  <c r="H51" i="13"/>
  <c r="L51" i="13" s="1"/>
  <c r="H53" i="13"/>
  <c r="L53" i="13" s="1"/>
  <c r="H52" i="13"/>
  <c r="L52" i="13" s="1"/>
  <c r="I51" i="13"/>
  <c r="M51" i="13" s="1"/>
  <c r="I53" i="13"/>
  <c r="M53" i="13" s="1"/>
  <c r="G53" i="13"/>
  <c r="K53" i="13" s="1"/>
  <c r="G52" i="13"/>
  <c r="K52" i="13" s="1"/>
  <c r="A20" i="9" a="1"/>
  <c r="S26" i="9" l="1"/>
  <c r="Q24" i="9"/>
  <c r="Q25" i="9"/>
  <c r="P26" i="9"/>
  <c r="R23" i="9"/>
  <c r="R24" i="9"/>
  <c r="R25" i="9"/>
  <c r="P23" i="9"/>
  <c r="S25" i="9"/>
  <c r="Q26" i="9"/>
  <c r="S24" i="9"/>
  <c r="R26" i="9"/>
  <c r="Q23" i="9"/>
  <c r="P24" i="9"/>
  <c r="P25" i="9"/>
  <c r="U23" i="9" a="1"/>
  <c r="X26" i="9" s="1"/>
  <c r="A220" i="13"/>
  <c r="C220" i="13"/>
  <c r="D221" i="13"/>
  <c r="B220" i="13"/>
  <c r="A219" i="13"/>
  <c r="C219" i="13"/>
  <c r="D220" i="13"/>
  <c r="B219" i="13"/>
  <c r="A218" i="13"/>
  <c r="C218" i="13"/>
  <c r="D219" i="13"/>
  <c r="B218" i="13"/>
  <c r="A221" i="13"/>
  <c r="C221" i="13"/>
  <c r="B221" i="13"/>
  <c r="D218" i="13"/>
  <c r="A56" i="13" a="1"/>
  <c r="A59" i="13" s="1"/>
  <c r="D21" i="9"/>
  <c r="A21" i="9"/>
  <c r="A26" i="9" s="1"/>
  <c r="A33" i="9" s="1"/>
  <c r="C21" i="9"/>
  <c r="B21" i="9"/>
  <c r="B26" i="9" s="1"/>
  <c r="B33" i="9" s="1"/>
  <c r="A20" i="9"/>
  <c r="A25" i="9" s="1"/>
  <c r="A32" i="9" s="1"/>
  <c r="C20" i="9"/>
  <c r="B20" i="9"/>
  <c r="B25" i="9" s="1"/>
  <c r="B32" i="9" s="1"/>
  <c r="D20" i="9"/>
  <c r="W24" i="9" l="1"/>
  <c r="U26" i="9"/>
  <c r="Z26" i="9" s="1"/>
  <c r="V23" i="9"/>
  <c r="AA23" i="9" s="1"/>
  <c r="V25" i="9"/>
  <c r="W23" i="9"/>
  <c r="V24" i="9"/>
  <c r="AA24" i="9" s="1"/>
  <c r="W25" i="9"/>
  <c r="W26" i="9"/>
  <c r="U25" i="9"/>
  <c r="Z25" i="9" s="1"/>
  <c r="U23" i="9"/>
  <c r="Z23" i="9" s="1"/>
  <c r="U24" i="9"/>
  <c r="Z24" i="9" s="1"/>
  <c r="V26" i="9"/>
  <c r="AA26" i="9" s="1"/>
  <c r="X23" i="9"/>
  <c r="X24" i="9"/>
  <c r="X25" i="9"/>
  <c r="AA25" i="9"/>
  <c r="G218" i="13"/>
  <c r="I218" i="13" s="1"/>
  <c r="L219" i="13" s="1"/>
  <c r="A58" i="13"/>
  <c r="D58" i="13"/>
  <c r="B57" i="13"/>
  <c r="A57" i="13"/>
  <c r="D57" i="13"/>
  <c r="C57" i="13"/>
  <c r="B56" i="13"/>
  <c r="A56" i="13"/>
  <c r="D56" i="13"/>
  <c r="C56" i="13"/>
  <c r="B59" i="13"/>
  <c r="C58" i="13"/>
  <c r="D59" i="13"/>
  <c r="C59" i="13"/>
  <c r="B58" i="13"/>
  <c r="C23" i="9" a="1"/>
  <c r="M220" i="13" l="1"/>
  <c r="I219" i="13"/>
  <c r="M219" i="13" s="1"/>
  <c r="L220" i="13" s="1"/>
  <c r="G220" i="13"/>
  <c r="I221" i="13" s="1"/>
  <c r="S219" i="13" s="1"/>
  <c r="Q221" i="13" s="1"/>
  <c r="G56" i="13"/>
  <c r="I56" i="13" s="1"/>
  <c r="L57" i="13" s="1"/>
  <c r="M58" i="13" s="1"/>
  <c r="D25" i="9"/>
  <c r="C23" i="9"/>
  <c r="D26" i="9"/>
  <c r="C26" i="9"/>
  <c r="D23" i="9"/>
  <c r="D24" i="9"/>
  <c r="C24" i="9"/>
  <c r="C25" i="9"/>
  <c r="D32" i="9" l="1"/>
  <c r="G30" i="9" s="1"/>
  <c r="AC25" i="9"/>
  <c r="C32" i="9"/>
  <c r="F30" i="9" s="1"/>
  <c r="AB25" i="9"/>
  <c r="C31" i="9"/>
  <c r="AB24" i="9"/>
  <c r="D30" i="9"/>
  <c r="AC23" i="9"/>
  <c r="C33" i="9"/>
  <c r="F31" i="9" s="1"/>
  <c r="AB26" i="9"/>
  <c r="D33" i="9"/>
  <c r="G31" i="9" s="1"/>
  <c r="AC26" i="9"/>
  <c r="D31" i="9"/>
  <c r="AC24" i="9"/>
  <c r="C30" i="9"/>
  <c r="AB23" i="9"/>
  <c r="U218" i="13" a="1"/>
  <c r="V219" i="13" s="1"/>
  <c r="I220" i="13"/>
  <c r="Q219" i="13" s="1"/>
  <c r="S221" i="13" s="1"/>
  <c r="I57" i="13"/>
  <c r="M57" i="13" s="1"/>
  <c r="L58" i="13" s="1"/>
  <c r="G58" i="13"/>
  <c r="A36" i="9" l="1" a="1"/>
  <c r="D39" i="9" s="1"/>
  <c r="J31" i="9"/>
  <c r="J30" i="9"/>
  <c r="X218" i="13"/>
  <c r="X219" i="13"/>
  <c r="W219" i="13"/>
  <c r="W221" i="13"/>
  <c r="U218" i="13"/>
  <c r="Z218" i="13" s="1" a="1"/>
  <c r="U219" i="13"/>
  <c r="X220" i="13"/>
  <c r="X221" i="13"/>
  <c r="W218" i="13"/>
  <c r="W220" i="13"/>
  <c r="U220" i="13"/>
  <c r="U221" i="13"/>
  <c r="V220" i="13"/>
  <c r="V221" i="13"/>
  <c r="V218" i="13"/>
  <c r="I59" i="13"/>
  <c r="S57" i="13" s="1"/>
  <c r="Q59" i="13" s="1"/>
  <c r="I58" i="13"/>
  <c r="Q57" i="13" s="1"/>
  <c r="B38" i="9" l="1"/>
  <c r="C36" i="9"/>
  <c r="D37" i="9"/>
  <c r="C39" i="9"/>
  <c r="B36" i="9"/>
  <c r="A38" i="9"/>
  <c r="D38" i="9"/>
  <c r="C38" i="9"/>
  <c r="D36" i="9"/>
  <c r="A36" i="9"/>
  <c r="C37" i="9"/>
  <c r="B39" i="9"/>
  <c r="A37" i="9"/>
  <c r="B37" i="9"/>
  <c r="A39" i="9"/>
  <c r="G39" i="9"/>
  <c r="G38" i="9"/>
  <c r="G37" i="9"/>
  <c r="G36" i="9"/>
  <c r="F39" i="9"/>
  <c r="F38" i="9"/>
  <c r="F37" i="9"/>
  <c r="F36" i="9"/>
  <c r="I39" i="9"/>
  <c r="I38" i="9"/>
  <c r="I37" i="9"/>
  <c r="I36" i="9"/>
  <c r="H39" i="9"/>
  <c r="H38" i="9"/>
  <c r="H37" i="9"/>
  <c r="H36" i="9"/>
  <c r="L37" i="9"/>
  <c r="K36" i="9"/>
  <c r="N39" i="9"/>
  <c r="M38" i="9"/>
  <c r="Z219" i="13"/>
  <c r="A224" i="13" s="1"/>
  <c r="AC221" i="13"/>
  <c r="D226" i="13" s="1"/>
  <c r="AB221" i="13"/>
  <c r="C226" i="13" s="1"/>
  <c r="AA220" i="13"/>
  <c r="B225" i="13" s="1"/>
  <c r="Z218" i="13"/>
  <c r="A223" i="13" s="1"/>
  <c r="AC220" i="13"/>
  <c r="D225" i="13" s="1"/>
  <c r="AB220" i="13"/>
  <c r="C225" i="13" s="1"/>
  <c r="AA218" i="13"/>
  <c r="B223" i="13" s="1"/>
  <c r="Z221" i="13"/>
  <c r="A226" i="13" s="1"/>
  <c r="AA221" i="13"/>
  <c r="B226" i="13" s="1"/>
  <c r="AC219" i="13"/>
  <c r="D224" i="13" s="1"/>
  <c r="AB219" i="13"/>
  <c r="C224" i="13" s="1"/>
  <c r="Z220" i="13"/>
  <c r="A225" i="13" s="1"/>
  <c r="AA219" i="13"/>
  <c r="B224" i="13" s="1"/>
  <c r="AC218" i="13"/>
  <c r="D223" i="13" s="1"/>
  <c r="AB218" i="13"/>
  <c r="C223" i="13" s="1"/>
  <c r="S59" i="13"/>
  <c r="U56" i="13" a="1"/>
  <c r="A42" i="9" l="1" a="1"/>
  <c r="A43" i="9" s="1"/>
  <c r="D43" i="9" s="1"/>
  <c r="G223" i="13"/>
  <c r="I223" i="13" s="1"/>
  <c r="M225" i="13" s="1"/>
  <c r="N226" i="13" s="1"/>
  <c r="U59" i="13"/>
  <c r="W59" i="13"/>
  <c r="W58" i="13"/>
  <c r="W56" i="13"/>
  <c r="U57" i="13"/>
  <c r="V59" i="13"/>
  <c r="X58" i="13"/>
  <c r="V56" i="13"/>
  <c r="V58" i="13"/>
  <c r="X59" i="13"/>
  <c r="W57" i="13"/>
  <c r="X56" i="13"/>
  <c r="U58" i="13"/>
  <c r="X57" i="13"/>
  <c r="U56" i="13"/>
  <c r="V57" i="13"/>
  <c r="A44" i="9" l="1"/>
  <c r="D44" i="9" s="1"/>
  <c r="A45" i="9"/>
  <c r="A42" i="9"/>
  <c r="C42" i="9"/>
  <c r="D42" i="9" s="1"/>
  <c r="E42" i="9" s="1"/>
  <c r="I224" i="13"/>
  <c r="N225" i="13" s="1"/>
  <c r="M226" i="13" s="1"/>
  <c r="P223" i="13" s="1" a="1"/>
  <c r="Z56" i="13" a="1"/>
  <c r="E43" i="9" l="1"/>
  <c r="E44" i="9"/>
  <c r="Q224" i="13"/>
  <c r="P225" i="13"/>
  <c r="S225" i="13"/>
  <c r="R225" i="13"/>
  <c r="Q225" i="13"/>
  <c r="P226" i="13"/>
  <c r="S226" i="13"/>
  <c r="R226" i="13"/>
  <c r="Q223" i="13"/>
  <c r="P224" i="13"/>
  <c r="S224" i="13"/>
  <c r="R223" i="13"/>
  <c r="Q226" i="13"/>
  <c r="R224" i="13"/>
  <c r="P223" i="13"/>
  <c r="S223" i="13"/>
  <c r="AC56" i="13"/>
  <c r="D61" i="13" s="1"/>
  <c r="Z58" i="13"/>
  <c r="A63" i="13" s="1"/>
  <c r="AA56" i="13"/>
  <c r="B61" i="13" s="1"/>
  <c r="AC57" i="13"/>
  <c r="D62" i="13" s="1"/>
  <c r="AB58" i="13"/>
  <c r="C63" i="13" s="1"/>
  <c r="AA58" i="13"/>
  <c r="B63" i="13" s="1"/>
  <c r="AC58" i="13"/>
  <c r="D63" i="13" s="1"/>
  <c r="Z57" i="13"/>
  <c r="A62" i="13" s="1"/>
  <c r="Z56" i="13"/>
  <c r="A61" i="13" s="1"/>
  <c r="AA57" i="13"/>
  <c r="B62" i="13" s="1"/>
  <c r="AB59" i="13"/>
  <c r="C64" i="13" s="1"/>
  <c r="Z59" i="13"/>
  <c r="A64" i="13" s="1"/>
  <c r="AB57" i="13"/>
  <c r="C62" i="13" s="1"/>
  <c r="AA59" i="13"/>
  <c r="B64" i="13" s="1"/>
  <c r="AC59" i="13"/>
  <c r="D64" i="13" s="1"/>
  <c r="AB56" i="13"/>
  <c r="C61" i="13" s="1"/>
  <c r="G42" i="9" l="1" a="1"/>
  <c r="H44" i="9" s="1"/>
  <c r="L44" i="9" s="1"/>
  <c r="U223" i="13" a="1"/>
  <c r="X225" i="13" s="1"/>
  <c r="D232" i="13" s="1"/>
  <c r="G61" i="13"/>
  <c r="I62" i="13" s="1"/>
  <c r="N63" i="13" s="1"/>
  <c r="M64" i="13" s="1"/>
  <c r="V32" i="12"/>
  <c r="U32" i="12"/>
  <c r="T32" i="12"/>
  <c r="S32" i="12"/>
  <c r="V31" i="12"/>
  <c r="U31" i="12"/>
  <c r="T31" i="12"/>
  <c r="S31" i="12"/>
  <c r="V30" i="12"/>
  <c r="U30" i="12"/>
  <c r="T30" i="12"/>
  <c r="S30" i="12"/>
  <c r="V29" i="12"/>
  <c r="U29" i="12"/>
  <c r="T29" i="12"/>
  <c r="S29" i="12"/>
  <c r="T20" i="12"/>
  <c r="S20" i="12"/>
  <c r="T19" i="12"/>
  <c r="S19" i="12"/>
  <c r="V18" i="12"/>
  <c r="U18" i="12"/>
  <c r="T18" i="12"/>
  <c r="S18" i="12"/>
  <c r="V17" i="12"/>
  <c r="U17" i="12"/>
  <c r="T17" i="12"/>
  <c r="S17" i="12"/>
  <c r="S13" i="12"/>
  <c r="S12" i="12"/>
  <c r="S11" i="12"/>
  <c r="V10" i="12"/>
  <c r="U10" i="12"/>
  <c r="T10" i="12"/>
  <c r="F6" i="12"/>
  <c r="I6" i="12" s="1"/>
  <c r="J6" i="12" s="1"/>
  <c r="F5" i="12"/>
  <c r="G5" i="12" s="1"/>
  <c r="F4" i="12"/>
  <c r="I4" i="12" s="1"/>
  <c r="J4" i="12" s="1"/>
  <c r="F3" i="12"/>
  <c r="G3" i="12" s="1"/>
  <c r="I42" i="9" l="1"/>
  <c r="M42" i="9" s="1"/>
  <c r="G44" i="9"/>
  <c r="K44" i="9" s="1"/>
  <c r="G43" i="9"/>
  <c r="K43" i="9" s="1"/>
  <c r="H43" i="9"/>
  <c r="L43" i="9" s="1"/>
  <c r="I44" i="9"/>
  <c r="M44" i="9" s="1"/>
  <c r="I43" i="9"/>
  <c r="M43" i="9" s="1"/>
  <c r="G42" i="9"/>
  <c r="K42" i="9" s="1"/>
  <c r="H42" i="9"/>
  <c r="L42" i="9" s="1"/>
  <c r="U223" i="13"/>
  <c r="A230" i="13" s="1"/>
  <c r="U225" i="13"/>
  <c r="A232" i="13" s="1"/>
  <c r="V226" i="13"/>
  <c r="B233" i="13" s="1"/>
  <c r="V225" i="13"/>
  <c r="B232" i="13" s="1"/>
  <c r="W226" i="13"/>
  <c r="C233" i="13" s="1"/>
  <c r="W223" i="13"/>
  <c r="C230" i="13" s="1"/>
  <c r="W224" i="13"/>
  <c r="C231" i="13" s="1"/>
  <c r="W225" i="13"/>
  <c r="C232" i="13" s="1"/>
  <c r="U226" i="13"/>
  <c r="A233" i="13" s="1"/>
  <c r="U224" i="13"/>
  <c r="A231" i="13" s="1"/>
  <c r="V223" i="13"/>
  <c r="B230" i="13" s="1"/>
  <c r="V224" i="13"/>
  <c r="B231" i="13" s="1"/>
  <c r="X226" i="13"/>
  <c r="D233" i="13" s="1"/>
  <c r="X223" i="13"/>
  <c r="D230" i="13" s="1"/>
  <c r="X224" i="13"/>
  <c r="D231" i="13" s="1"/>
  <c r="I61" i="13"/>
  <c r="M63" i="13" s="1"/>
  <c r="G4" i="12"/>
  <c r="I5" i="12"/>
  <c r="J5" i="12" s="1"/>
  <c r="G6" i="12"/>
  <c r="A47" i="9" l="1" a="1"/>
  <c r="A49" i="9" s="1"/>
  <c r="N64" i="13"/>
  <c r="P61" i="13" s="1" a="1"/>
  <c r="H3" i="12"/>
  <c r="I3" i="12" s="1"/>
  <c r="J3" i="12" s="1"/>
  <c r="K3" i="12" s="1"/>
  <c r="L3" i="12" s="1"/>
  <c r="C47" i="9" l="1"/>
  <c r="C50" i="9"/>
  <c r="B47" i="9"/>
  <c r="A47" i="9"/>
  <c r="C49" i="9"/>
  <c r="D47" i="9"/>
  <c r="B50" i="9"/>
  <c r="B49" i="9"/>
  <c r="D50" i="9"/>
  <c r="B48" i="9"/>
  <c r="C48" i="9"/>
  <c r="D49" i="9"/>
  <c r="A50" i="9"/>
  <c r="A48" i="9"/>
  <c r="G47" i="9" s="1"/>
  <c r="G49" i="9" s="1"/>
  <c r="I50" i="9" s="1"/>
  <c r="S48" i="9" s="1"/>
  <c r="Q50" i="9" s="1"/>
  <c r="D48" i="9"/>
  <c r="I47" i="9"/>
  <c r="L48" i="9" s="1"/>
  <c r="M49" i="9" s="1"/>
  <c r="R64" i="13"/>
  <c r="S63" i="13"/>
  <c r="S62" i="13"/>
  <c r="P62" i="13"/>
  <c r="Q64" i="13"/>
  <c r="Q62" i="13"/>
  <c r="S61" i="13"/>
  <c r="Q61" i="13"/>
  <c r="R63" i="13"/>
  <c r="P63" i="13"/>
  <c r="Q63" i="13"/>
  <c r="P64" i="13"/>
  <c r="P61" i="13"/>
  <c r="S64" i="13"/>
  <c r="R62" i="13"/>
  <c r="R61" i="13"/>
  <c r="L6" i="12"/>
  <c r="L5" i="12"/>
  <c r="L4" i="12"/>
  <c r="I48" i="9" l="1"/>
  <c r="M48" i="9" s="1"/>
  <c r="L49" i="9" s="1"/>
  <c r="I49" i="9"/>
  <c r="Q48" i="9" s="1"/>
  <c r="S50" i="9" s="1"/>
  <c r="U47" i="9" s="1" a="1"/>
  <c r="V47" i="9" s="1"/>
  <c r="U61" i="13" a="1"/>
  <c r="N3" i="12" a="1"/>
  <c r="N6" i="12" s="1"/>
  <c r="S6" i="12" s="1"/>
  <c r="X6" i="12" s="1"/>
  <c r="W47" i="9" l="1"/>
  <c r="X48" i="9"/>
  <c r="U50" i="9"/>
  <c r="W50" i="9"/>
  <c r="U48" i="9"/>
  <c r="W48" i="9"/>
  <c r="W49" i="9"/>
  <c r="X47" i="9"/>
  <c r="V48" i="9"/>
  <c r="X49" i="9"/>
  <c r="X50" i="9"/>
  <c r="U47" i="9"/>
  <c r="U49" i="9"/>
  <c r="V49" i="9"/>
  <c r="V50" i="9"/>
  <c r="Z47" i="9" a="1"/>
  <c r="V64" i="13"/>
  <c r="B71" i="13" s="1"/>
  <c r="G77" i="13" s="1"/>
  <c r="U61" i="13"/>
  <c r="A68" i="13" s="1"/>
  <c r="W63" i="13"/>
  <c r="C70" i="13" s="1"/>
  <c r="W62" i="13"/>
  <c r="C69" i="13" s="1"/>
  <c r="H75" i="13" s="1"/>
  <c r="X61" i="13"/>
  <c r="D68" i="13" s="1"/>
  <c r="I74" i="13" s="1"/>
  <c r="W64" i="13"/>
  <c r="C71" i="13" s="1"/>
  <c r="U62" i="13"/>
  <c r="A69" i="13" s="1"/>
  <c r="F75" i="13" s="1"/>
  <c r="U63" i="13"/>
  <c r="A70" i="13" s="1"/>
  <c r="F76" i="13" s="1"/>
  <c r="V62" i="13"/>
  <c r="B69" i="13" s="1"/>
  <c r="G75" i="13" s="1"/>
  <c r="X63" i="13"/>
  <c r="D70" i="13" s="1"/>
  <c r="X62" i="13"/>
  <c r="D69" i="13" s="1"/>
  <c r="I75" i="13" s="1"/>
  <c r="V61" i="13"/>
  <c r="B68" i="13" s="1"/>
  <c r="G74" i="13" s="1"/>
  <c r="X64" i="13"/>
  <c r="D71" i="13" s="1"/>
  <c r="V63" i="13"/>
  <c r="B70" i="13" s="1"/>
  <c r="G76" i="13" s="1"/>
  <c r="W61" i="13"/>
  <c r="C68" i="13" s="1"/>
  <c r="H74" i="13" s="1"/>
  <c r="U64" i="13"/>
  <c r="A71" i="13" s="1"/>
  <c r="F77" i="13" s="1"/>
  <c r="O6" i="12"/>
  <c r="T6" i="12" s="1"/>
  <c r="Y6" i="12" s="1"/>
  <c r="P5" i="12"/>
  <c r="U5" i="12" s="1"/>
  <c r="Z5" i="12" s="1"/>
  <c r="O3" i="12"/>
  <c r="T3" i="12" s="1"/>
  <c r="Y3" i="12" s="1"/>
  <c r="N4" i="12"/>
  <c r="S4" i="12" s="1"/>
  <c r="X4" i="12" s="1"/>
  <c r="Q4" i="12"/>
  <c r="V4" i="12" s="1"/>
  <c r="AA4" i="12" s="1"/>
  <c r="O4" i="12"/>
  <c r="T4" i="12" s="1"/>
  <c r="Y4" i="12" s="1"/>
  <c r="P6" i="12"/>
  <c r="U6" i="12" s="1"/>
  <c r="Z6" i="12" s="1"/>
  <c r="N3" i="12"/>
  <c r="S3" i="12" s="1"/>
  <c r="P3" i="12"/>
  <c r="U3" i="12" s="1"/>
  <c r="Z3" i="12" s="1"/>
  <c r="Q6" i="12"/>
  <c r="V6" i="12" s="1"/>
  <c r="AA6" i="12" s="1"/>
  <c r="P4" i="12"/>
  <c r="U4" i="12" s="1"/>
  <c r="Z4" i="12" s="1"/>
  <c r="N5" i="12"/>
  <c r="S5" i="12" s="1"/>
  <c r="X5" i="12" s="1"/>
  <c r="Q3" i="12"/>
  <c r="V3" i="12" s="1"/>
  <c r="AA3" i="12" s="1"/>
  <c r="O5" i="12"/>
  <c r="T5" i="12" s="1"/>
  <c r="Y5" i="12" s="1"/>
  <c r="Q5" i="12"/>
  <c r="V5" i="12" s="1"/>
  <c r="AA5" i="12" s="1"/>
  <c r="X3" i="12"/>
  <c r="Z47" i="9" l="1"/>
  <c r="A52" i="9" s="1"/>
  <c r="AC48" i="9"/>
  <c r="D53" i="9" s="1"/>
  <c r="Z48" i="9"/>
  <c r="A53" i="9" s="1"/>
  <c r="AB50" i="9"/>
  <c r="C55" i="9" s="1"/>
  <c r="AA50" i="9"/>
  <c r="B55" i="9" s="1"/>
  <c r="AB49" i="9"/>
  <c r="C54" i="9" s="1"/>
  <c r="AA48" i="9"/>
  <c r="B53" i="9" s="1"/>
  <c r="AC50" i="9"/>
  <c r="D55" i="9" s="1"/>
  <c r="AB47" i="9"/>
  <c r="C52" i="9" s="1"/>
  <c r="Z49" i="9"/>
  <c r="A54" i="9" s="1"/>
  <c r="AC47" i="9"/>
  <c r="D52" i="9" s="1"/>
  <c r="AA49" i="9"/>
  <c r="B54" i="9" s="1"/>
  <c r="AC49" i="9"/>
  <c r="D54" i="9" s="1"/>
  <c r="Z50" i="9"/>
  <c r="A55" i="9" s="1"/>
  <c r="AB48" i="9"/>
  <c r="C53" i="9" s="1"/>
  <c r="AA47" i="9"/>
  <c r="B52" i="9" s="1"/>
  <c r="H76" i="13"/>
  <c r="F68" i="13"/>
  <c r="G68" i="13"/>
  <c r="I76" i="13"/>
  <c r="H77" i="13"/>
  <c r="F69" i="13"/>
  <c r="F74" i="13"/>
  <c r="L69" i="13"/>
  <c r="A74" i="13" a="1"/>
  <c r="I77" i="13"/>
  <c r="G69" i="13"/>
  <c r="A10" i="12" a="1"/>
  <c r="A11" i="12" s="1"/>
  <c r="G52" i="9" l="1"/>
  <c r="I52" i="9" s="1"/>
  <c r="M54" i="9" s="1"/>
  <c r="J69" i="13"/>
  <c r="J68" i="13"/>
  <c r="A77" i="13"/>
  <c r="B76" i="13"/>
  <c r="B74" i="13"/>
  <c r="B75" i="13"/>
  <c r="C76" i="13"/>
  <c r="C74" i="13"/>
  <c r="C77" i="13"/>
  <c r="C75" i="13"/>
  <c r="B77" i="13"/>
  <c r="D77" i="13"/>
  <c r="D75" i="13"/>
  <c r="A74" i="13"/>
  <c r="D74" i="13"/>
  <c r="A75" i="13"/>
  <c r="D76" i="13"/>
  <c r="A76" i="13"/>
  <c r="D12" i="12"/>
  <c r="D10" i="12"/>
  <c r="C12" i="12"/>
  <c r="A12" i="12"/>
  <c r="C10" i="12"/>
  <c r="B12" i="12"/>
  <c r="F12" i="12" s="1"/>
  <c r="I12" i="12" s="1"/>
  <c r="D13" i="12"/>
  <c r="A13" i="12"/>
  <c r="B10" i="12"/>
  <c r="D11" i="12"/>
  <c r="C13" i="12"/>
  <c r="A10" i="12"/>
  <c r="C11" i="12"/>
  <c r="B13" i="12"/>
  <c r="F13" i="12" s="1"/>
  <c r="G13" i="12" s="1"/>
  <c r="B11" i="12"/>
  <c r="F11" i="12" s="1"/>
  <c r="G11" i="12" s="1"/>
  <c r="G12" i="12"/>
  <c r="N55" i="9" l="1"/>
  <c r="I53" i="9"/>
  <c r="N54" i="9" s="1"/>
  <c r="M55" i="9" s="1"/>
  <c r="A80" i="13" a="1"/>
  <c r="I13" i="12"/>
  <c r="J13" i="12" s="1"/>
  <c r="H11" i="12"/>
  <c r="I11" i="12" s="1"/>
  <c r="J11" i="12" s="1"/>
  <c r="J12" i="12"/>
  <c r="P52" i="9" l="1" a="1"/>
  <c r="A83" i="13"/>
  <c r="A82" i="13"/>
  <c r="D82" i="13" s="1"/>
  <c r="A80" i="13"/>
  <c r="A81" i="13"/>
  <c r="D81" i="13" s="1"/>
  <c r="K11" i="12"/>
  <c r="S53" i="9" l="1"/>
  <c r="Q54" i="9"/>
  <c r="Q52" i="9"/>
  <c r="P54" i="9"/>
  <c r="R54" i="9"/>
  <c r="S52" i="9"/>
  <c r="P53" i="9"/>
  <c r="Q53" i="9"/>
  <c r="R52" i="9"/>
  <c r="Q55" i="9"/>
  <c r="R53" i="9"/>
  <c r="P55" i="9"/>
  <c r="S54" i="9"/>
  <c r="P52" i="9"/>
  <c r="S55" i="9"/>
  <c r="R55" i="9"/>
  <c r="C80" i="13"/>
  <c r="D80" i="13" s="1"/>
  <c r="L11" i="12"/>
  <c r="L12" i="12"/>
  <c r="L13" i="12"/>
  <c r="U52" i="9" l="1" a="1"/>
  <c r="E80" i="13"/>
  <c r="E82" i="13"/>
  <c r="E81" i="13"/>
  <c r="O11" i="12" a="1"/>
  <c r="W53" i="9" l="1"/>
  <c r="C60" i="9" s="1"/>
  <c r="V53" i="9"/>
  <c r="B60" i="9" s="1"/>
  <c r="W52" i="9"/>
  <c r="C59" i="9" s="1"/>
  <c r="X53" i="9"/>
  <c r="D60" i="9" s="1"/>
  <c r="U52" i="9"/>
  <c r="A59" i="9" s="1"/>
  <c r="V54" i="9"/>
  <c r="B61" i="9" s="1"/>
  <c r="X55" i="9"/>
  <c r="D62" i="9" s="1"/>
  <c r="G60" i="9" s="1"/>
  <c r="U54" i="9"/>
  <c r="A61" i="9" s="1"/>
  <c r="V55" i="9"/>
  <c r="B62" i="9" s="1"/>
  <c r="W54" i="9"/>
  <c r="C61" i="9" s="1"/>
  <c r="F59" i="9" s="1"/>
  <c r="U53" i="9"/>
  <c r="A60" i="9" s="1"/>
  <c r="U55" i="9"/>
  <c r="A62" i="9" s="1"/>
  <c r="W55" i="9"/>
  <c r="C62" i="9" s="1"/>
  <c r="F60" i="9" s="1"/>
  <c r="V52" i="9"/>
  <c r="B59" i="9" s="1"/>
  <c r="X52" i="9"/>
  <c r="D59" i="9" s="1"/>
  <c r="X54" i="9"/>
  <c r="D61" i="9" s="1"/>
  <c r="G59" i="9" s="1"/>
  <c r="G80" i="13" a="1"/>
  <c r="Q13" i="12"/>
  <c r="V13" i="12" s="1"/>
  <c r="P12" i="12"/>
  <c r="U12" i="12" s="1"/>
  <c r="O11" i="12"/>
  <c r="T11" i="12" s="1"/>
  <c r="P13" i="12"/>
  <c r="U13" i="12" s="1"/>
  <c r="Q11" i="12"/>
  <c r="V11" i="12" s="1"/>
  <c r="Q12" i="12"/>
  <c r="V12" i="12" s="1"/>
  <c r="O13" i="12"/>
  <c r="T13" i="12" s="1"/>
  <c r="P11" i="12"/>
  <c r="U11" i="12" s="1"/>
  <c r="O12" i="12"/>
  <c r="T12" i="12" s="1"/>
  <c r="J60" i="9" l="1"/>
  <c r="J59" i="9"/>
  <c r="A65" i="9" a="1"/>
  <c r="G81" i="13"/>
  <c r="K81" i="13" s="1"/>
  <c r="I80" i="13"/>
  <c r="M80" i="13" s="1"/>
  <c r="I81" i="13"/>
  <c r="M81" i="13" s="1"/>
  <c r="H81" i="13"/>
  <c r="L81" i="13" s="1"/>
  <c r="H80" i="13"/>
  <c r="L80" i="13" s="1"/>
  <c r="G80" i="13"/>
  <c r="K80" i="13" s="1"/>
  <c r="H82" i="13"/>
  <c r="L82" i="13" s="1"/>
  <c r="G82" i="13"/>
  <c r="K82" i="13" s="1"/>
  <c r="I82" i="13"/>
  <c r="M82" i="13" s="1"/>
  <c r="X10" i="12" a="1"/>
  <c r="A17" i="12" a="1"/>
  <c r="A65" i="9" l="1"/>
  <c r="D66" i="9"/>
  <c r="D65" i="9"/>
  <c r="C66" i="9"/>
  <c r="A67" i="9"/>
  <c r="C67" i="9"/>
  <c r="B68" i="9"/>
  <c r="B65" i="9"/>
  <c r="C65" i="9"/>
  <c r="C68" i="9"/>
  <c r="B67" i="9"/>
  <c r="D68" i="9"/>
  <c r="B66" i="9"/>
  <c r="A68" i="9"/>
  <c r="A66" i="9"/>
  <c r="D67" i="9"/>
  <c r="M67" i="9"/>
  <c r="K65" i="9"/>
  <c r="L66" i="9"/>
  <c r="N68" i="9"/>
  <c r="G66" i="9"/>
  <c r="G67" i="9"/>
  <c r="F66" i="9"/>
  <c r="I67" i="9"/>
  <c r="H68" i="9"/>
  <c r="F65" i="9"/>
  <c r="F67" i="9"/>
  <c r="H67" i="9"/>
  <c r="H66" i="9"/>
  <c r="H65" i="9"/>
  <c r="I65" i="9"/>
  <c r="I66" i="9"/>
  <c r="I68" i="9"/>
  <c r="G65" i="9"/>
  <c r="G68" i="9"/>
  <c r="F68" i="9"/>
  <c r="A85" i="13" a="1"/>
  <c r="X13" i="12"/>
  <c r="X12" i="12"/>
  <c r="X11" i="12"/>
  <c r="X10" i="12"/>
  <c r="AA13" i="12"/>
  <c r="Z12" i="12"/>
  <c r="Y11" i="12"/>
  <c r="Z13" i="12"/>
  <c r="Y12" i="12"/>
  <c r="AA10" i="12"/>
  <c r="Y13" i="12"/>
  <c r="AA11" i="12"/>
  <c r="Z10" i="12"/>
  <c r="Y10" i="12"/>
  <c r="AA12" i="12"/>
  <c r="Z11" i="12"/>
  <c r="A20" i="12"/>
  <c r="A19" i="12"/>
  <c r="A18" i="12"/>
  <c r="A17" i="12"/>
  <c r="B20" i="12"/>
  <c r="D18" i="12"/>
  <c r="C17" i="12"/>
  <c r="D19" i="12"/>
  <c r="C18" i="12"/>
  <c r="B17" i="12"/>
  <c r="D20" i="12"/>
  <c r="C19" i="12"/>
  <c r="F19" i="12" s="1"/>
  <c r="B18" i="12"/>
  <c r="C20" i="12"/>
  <c r="F20" i="12" s="1"/>
  <c r="B19" i="12"/>
  <c r="D17" i="12"/>
  <c r="A71" i="9" l="1" a="1"/>
  <c r="A71" i="9" s="1"/>
  <c r="A88" i="13"/>
  <c r="C88" i="13"/>
  <c r="D88" i="13"/>
  <c r="B88" i="13"/>
  <c r="D85" i="13"/>
  <c r="A87" i="13"/>
  <c r="C87" i="13"/>
  <c r="D87" i="13"/>
  <c r="B87" i="13"/>
  <c r="A86" i="13"/>
  <c r="C86" i="13"/>
  <c r="D86" i="13"/>
  <c r="B86" i="13"/>
  <c r="A85" i="13"/>
  <c r="C85" i="13"/>
  <c r="B85" i="13"/>
  <c r="G19" i="12"/>
  <c r="G20" i="12"/>
  <c r="I20" i="12"/>
  <c r="A74" i="9" l="1"/>
  <c r="A72" i="9"/>
  <c r="D72" i="9" s="1"/>
  <c r="A73" i="9"/>
  <c r="D73" i="9" s="1"/>
  <c r="C71" i="9"/>
  <c r="D71" i="9" s="1"/>
  <c r="E71" i="9" s="1"/>
  <c r="G85" i="13"/>
  <c r="I85" i="13"/>
  <c r="L86" i="13" s="1"/>
  <c r="M87" i="13" s="1"/>
  <c r="H19" i="12"/>
  <c r="I19" i="12" s="1"/>
  <c r="J20" i="12"/>
  <c r="E72" i="9" l="1"/>
  <c r="E73" i="9"/>
  <c r="I86" i="13"/>
  <c r="M86" i="13" s="1"/>
  <c r="L87" i="13" s="1"/>
  <c r="G87" i="13"/>
  <c r="I88" i="13" s="1"/>
  <c r="S86" i="13" s="1"/>
  <c r="Q88" i="13" s="1"/>
  <c r="I87" i="13"/>
  <c r="Q86" i="13" s="1"/>
  <c r="S88" i="13" s="1"/>
  <c r="U85" i="13" a="1"/>
  <c r="J19" i="12"/>
  <c r="K19" i="12" s="1"/>
  <c r="L20" i="12" s="1"/>
  <c r="G71" i="9" l="1" a="1"/>
  <c r="H73" i="9" s="1"/>
  <c r="L73" i="9" s="1"/>
  <c r="V85" i="13"/>
  <c r="X85" i="13"/>
  <c r="U85" i="13"/>
  <c r="W88" i="13"/>
  <c r="X86" i="13"/>
  <c r="V88" i="13"/>
  <c r="X88" i="13"/>
  <c r="U88" i="13"/>
  <c r="W87" i="13"/>
  <c r="V87" i="13"/>
  <c r="X87" i="13"/>
  <c r="U87" i="13"/>
  <c r="W86" i="13"/>
  <c r="V86" i="13"/>
  <c r="U86" i="13"/>
  <c r="W85" i="13"/>
  <c r="L19" i="12"/>
  <c r="P19" i="12" s="1" a="1"/>
  <c r="G71" i="9" l="1"/>
  <c r="K71" i="9" s="1"/>
  <c r="H71" i="9"/>
  <c r="L71" i="9" s="1"/>
  <c r="H72" i="9"/>
  <c r="L72" i="9" s="1"/>
  <c r="G72" i="9"/>
  <c r="K72" i="9" s="1"/>
  <c r="I71" i="9"/>
  <c r="M71" i="9" s="1"/>
  <c r="I72" i="9"/>
  <c r="M72" i="9" s="1"/>
  <c r="I73" i="9"/>
  <c r="M73" i="9" s="1"/>
  <c r="G73" i="9"/>
  <c r="K73" i="9" s="1"/>
  <c r="Z85" i="13" a="1"/>
  <c r="Q20" i="12"/>
  <c r="V20" i="12" s="1"/>
  <c r="P20" i="12"/>
  <c r="U20" i="12" s="1"/>
  <c r="Q19" i="12"/>
  <c r="V19" i="12" s="1"/>
  <c r="P19" i="12"/>
  <c r="U19" i="12" s="1"/>
  <c r="A76" i="9" l="1" a="1"/>
  <c r="B79" i="9" s="1"/>
  <c r="Z88" i="13"/>
  <c r="A93" i="13" s="1"/>
  <c r="AB88" i="13"/>
  <c r="C93" i="13" s="1"/>
  <c r="AC88" i="13"/>
  <c r="D93" i="13" s="1"/>
  <c r="AA87" i="13"/>
  <c r="B92" i="13" s="1"/>
  <c r="Z87" i="13"/>
  <c r="A92" i="13" s="1"/>
  <c r="AB87" i="13"/>
  <c r="C92" i="13" s="1"/>
  <c r="AC87" i="13"/>
  <c r="D92" i="13" s="1"/>
  <c r="AA88" i="13"/>
  <c r="B93" i="13" s="1"/>
  <c r="Z86" i="13"/>
  <c r="A91" i="13" s="1"/>
  <c r="AB86" i="13"/>
  <c r="C91" i="13" s="1"/>
  <c r="AC86" i="13"/>
  <c r="D91" i="13" s="1"/>
  <c r="AA86" i="13"/>
  <c r="B91" i="13" s="1"/>
  <c r="Z85" i="13"/>
  <c r="A90" i="13" s="1"/>
  <c r="AB85" i="13"/>
  <c r="C90" i="13" s="1"/>
  <c r="AC85" i="13"/>
  <c r="D90" i="13" s="1"/>
  <c r="AA85" i="13"/>
  <c r="B90" i="13" s="1"/>
  <c r="X17" i="12" a="1"/>
  <c r="A24" i="12" a="1"/>
  <c r="B77" i="9" l="1"/>
  <c r="A78" i="9"/>
  <c r="B76" i="9"/>
  <c r="A76" i="9"/>
  <c r="D77" i="9"/>
  <c r="D78" i="9"/>
  <c r="A77" i="9"/>
  <c r="C78" i="9"/>
  <c r="C77" i="9"/>
  <c r="A79" i="9"/>
  <c r="C79" i="9"/>
  <c r="C76" i="9"/>
  <c r="D76" i="9"/>
  <c r="D79" i="9"/>
  <c r="B78" i="9"/>
  <c r="I90" i="13"/>
  <c r="M92" i="13" s="1"/>
  <c r="N93" i="13" s="1"/>
  <c r="G90" i="13"/>
  <c r="I91" i="13" s="1"/>
  <c r="N92" i="13" s="1"/>
  <c r="M93" i="13" s="1"/>
  <c r="P90" i="13" a="1"/>
  <c r="A27" i="12"/>
  <c r="A26" i="12"/>
  <c r="A25" i="12"/>
  <c r="A24" i="12"/>
  <c r="D27" i="12"/>
  <c r="D26" i="12"/>
  <c r="D25" i="12"/>
  <c r="C27" i="12"/>
  <c r="C25" i="12"/>
  <c r="B24" i="12"/>
  <c r="B27" i="12"/>
  <c r="B25" i="12"/>
  <c r="C26" i="12"/>
  <c r="D24" i="12"/>
  <c r="C24" i="12"/>
  <c r="B26" i="12"/>
  <c r="AA20" i="12"/>
  <c r="AA19" i="12"/>
  <c r="AA18" i="12"/>
  <c r="AA17" i="12"/>
  <c r="X20" i="12"/>
  <c r="Z18" i="12"/>
  <c r="Y17" i="12"/>
  <c r="Z19" i="12"/>
  <c r="Y18" i="12"/>
  <c r="X17" i="12"/>
  <c r="Z20" i="12"/>
  <c r="Y19" i="12"/>
  <c r="X18" i="12"/>
  <c r="Y20" i="12"/>
  <c r="Z17" i="12"/>
  <c r="X19" i="12"/>
  <c r="G76" i="9" l="1"/>
  <c r="I77" i="9" s="1"/>
  <c r="M77" i="9" s="1"/>
  <c r="L78" i="9" s="1"/>
  <c r="Q93" i="13"/>
  <c r="S93" i="13"/>
  <c r="P93" i="13"/>
  <c r="R91" i="13"/>
  <c r="Q92" i="13"/>
  <c r="S92" i="13"/>
  <c r="P92" i="13"/>
  <c r="R90" i="13"/>
  <c r="Q91" i="13"/>
  <c r="S91" i="13"/>
  <c r="P91" i="13"/>
  <c r="R93" i="13"/>
  <c r="Q90" i="13"/>
  <c r="S90" i="13"/>
  <c r="P90" i="13"/>
  <c r="R92" i="13"/>
  <c r="X23" i="12" a="1"/>
  <c r="G78" i="9" l="1"/>
  <c r="I79" i="9" s="1"/>
  <c r="S77" i="9" s="1"/>
  <c r="Q79" i="9" s="1"/>
  <c r="I78" i="9"/>
  <c r="Q77" i="9" s="1"/>
  <c r="S79" i="9" s="1"/>
  <c r="I76" i="9"/>
  <c r="L77" i="9" s="1"/>
  <c r="M78" i="9" s="1"/>
  <c r="U76" i="9" a="1"/>
  <c r="W77" i="9" s="1"/>
  <c r="U90" i="13" a="1"/>
  <c r="Y26" i="12"/>
  <c r="B34" i="12" s="1"/>
  <c r="Y25" i="12"/>
  <c r="B33" i="12" s="1"/>
  <c r="Y24" i="12"/>
  <c r="B32" i="12" s="1"/>
  <c r="Y23" i="12"/>
  <c r="B31" i="12" s="1"/>
  <c r="X26" i="12"/>
  <c r="A34" i="12" s="1"/>
  <c r="AA24" i="12"/>
  <c r="D32" i="12" s="1"/>
  <c r="Z23" i="12"/>
  <c r="C31" i="12" s="1"/>
  <c r="AA25" i="12"/>
  <c r="D33" i="12" s="1"/>
  <c r="Z24" i="12"/>
  <c r="C32" i="12" s="1"/>
  <c r="X23" i="12"/>
  <c r="AA26" i="12"/>
  <c r="D34" i="12" s="1"/>
  <c r="Z25" i="12"/>
  <c r="C33" i="12" s="1"/>
  <c r="X24" i="12"/>
  <c r="A32" i="12" s="1"/>
  <c r="Z26" i="12"/>
  <c r="C34" i="12" s="1"/>
  <c r="X25" i="12"/>
  <c r="A33" i="12" s="1"/>
  <c r="AA23" i="12"/>
  <c r="D31" i="12" s="1"/>
  <c r="X78" i="9" l="1"/>
  <c r="U77" i="9"/>
  <c r="W78" i="9"/>
  <c r="V79" i="9"/>
  <c r="V77" i="9"/>
  <c r="V76" i="9"/>
  <c r="W76" i="9"/>
  <c r="W79" i="9"/>
  <c r="X79" i="9"/>
  <c r="X77" i="9"/>
  <c r="U76" i="9"/>
  <c r="U78" i="9"/>
  <c r="V78" i="9"/>
  <c r="U79" i="9"/>
  <c r="X76" i="9"/>
  <c r="U90" i="13"/>
  <c r="A97" i="13" s="1"/>
  <c r="W90" i="13"/>
  <c r="C97" i="13" s="1"/>
  <c r="H103" i="13" s="1"/>
  <c r="X90" i="13"/>
  <c r="D97" i="13" s="1"/>
  <c r="I103" i="13" s="1"/>
  <c r="V90" i="13"/>
  <c r="B97" i="13" s="1"/>
  <c r="G103" i="13" s="1"/>
  <c r="W93" i="13"/>
  <c r="C100" i="13" s="1"/>
  <c r="V93" i="13"/>
  <c r="B100" i="13" s="1"/>
  <c r="G106" i="13" s="1"/>
  <c r="W92" i="13"/>
  <c r="C99" i="13" s="1"/>
  <c r="X92" i="13"/>
  <c r="D99" i="13" s="1"/>
  <c r="U91" i="13"/>
  <c r="A98" i="13" s="1"/>
  <c r="F104" i="13" s="1"/>
  <c r="W91" i="13"/>
  <c r="C98" i="13" s="1"/>
  <c r="H104" i="13" s="1"/>
  <c r="X91" i="13"/>
  <c r="D98" i="13" s="1"/>
  <c r="I104" i="13" s="1"/>
  <c r="V92" i="13"/>
  <c r="B99" i="13" s="1"/>
  <c r="G105" i="13" s="1"/>
  <c r="U93" i="13"/>
  <c r="A100" i="13" s="1"/>
  <c r="F106" i="13" s="1"/>
  <c r="X93" i="13"/>
  <c r="D100" i="13" s="1"/>
  <c r="U92" i="13"/>
  <c r="A99" i="13" s="1"/>
  <c r="F105" i="13" s="1"/>
  <c r="V91" i="13"/>
  <c r="B98" i="13" s="1"/>
  <c r="G104" i="13" s="1"/>
  <c r="X29" i="12" a="1"/>
  <c r="A31" i="12"/>
  <c r="Z76" i="9" l="1" a="1"/>
  <c r="I106" i="13"/>
  <c r="G98" i="13"/>
  <c r="I105" i="13"/>
  <c r="G97" i="13"/>
  <c r="F97" i="13"/>
  <c r="H105" i="13"/>
  <c r="F98" i="13"/>
  <c r="H106" i="13"/>
  <c r="L98" i="13"/>
  <c r="F103" i="13"/>
  <c r="A103" i="13" a="1"/>
  <c r="AA32" i="12"/>
  <c r="V37" i="12" s="1"/>
  <c r="AA31" i="12"/>
  <c r="V36" i="12" s="1"/>
  <c r="AA30" i="12"/>
  <c r="V35" i="12" s="1"/>
  <c r="AA29" i="12"/>
  <c r="V34" i="12" s="1"/>
  <c r="Z32" i="12"/>
  <c r="U37" i="12" s="1"/>
  <c r="Z31" i="12"/>
  <c r="U36" i="12" s="1"/>
  <c r="Z30" i="12"/>
  <c r="U35" i="12" s="1"/>
  <c r="Z29" i="12"/>
  <c r="U34" i="12" s="1"/>
  <c r="Y32" i="12"/>
  <c r="T37" i="12" s="1"/>
  <c r="Y30" i="12"/>
  <c r="T35" i="12" s="1"/>
  <c r="X32" i="12"/>
  <c r="S37" i="12" s="1"/>
  <c r="X30" i="12"/>
  <c r="S35" i="12" s="1"/>
  <c r="Y31" i="12"/>
  <c r="T36" i="12" s="1"/>
  <c r="Y29" i="12"/>
  <c r="T34" i="12" s="1"/>
  <c r="X29" i="12"/>
  <c r="S34" i="12" s="1"/>
  <c r="X31" i="12"/>
  <c r="S36" i="12" s="1"/>
  <c r="B26" i="10"/>
  <c r="A26" i="10"/>
  <c r="C25" i="10"/>
  <c r="A25" i="10"/>
  <c r="C24" i="10"/>
  <c r="B24" i="10"/>
  <c r="F10" i="10"/>
  <c r="F9" i="10"/>
  <c r="F8" i="10"/>
  <c r="O7" i="10"/>
  <c r="F7" i="10"/>
  <c r="F6" i="10"/>
  <c r="F5" i="10"/>
  <c r="F4" i="10"/>
  <c r="F3" i="10"/>
  <c r="I5" i="10" s="1"/>
  <c r="R5" i="10" s="1"/>
  <c r="AC78" i="9" l="1"/>
  <c r="D83" i="9" s="1"/>
  <c r="AA79" i="9"/>
  <c r="B84" i="9" s="1"/>
  <c r="AB79" i="9"/>
  <c r="C84" i="9" s="1"/>
  <c r="AC79" i="9"/>
  <c r="D84" i="9" s="1"/>
  <c r="AB78" i="9"/>
  <c r="C83" i="9" s="1"/>
  <c r="Z76" i="9"/>
  <c r="A81" i="9" s="1"/>
  <c r="Z79" i="9"/>
  <c r="A84" i="9" s="1"/>
  <c r="AA78" i="9"/>
  <c r="B83" i="9" s="1"/>
  <c r="G81" i="9" s="1"/>
  <c r="I82" i="9" s="1"/>
  <c r="N83" i="9" s="1"/>
  <c r="M84" i="9" s="1"/>
  <c r="AC76" i="9"/>
  <c r="D81" i="9" s="1"/>
  <c r="AA76" i="9"/>
  <c r="B81" i="9" s="1"/>
  <c r="AC77" i="9"/>
  <c r="D82" i="9" s="1"/>
  <c r="AB77" i="9"/>
  <c r="C82" i="9" s="1"/>
  <c r="Z78" i="9"/>
  <c r="A83" i="9" s="1"/>
  <c r="AA77" i="9"/>
  <c r="B82" i="9" s="1"/>
  <c r="Z77" i="9"/>
  <c r="A82" i="9" s="1"/>
  <c r="AB76" i="9"/>
  <c r="C81" i="9" s="1"/>
  <c r="A106" i="13"/>
  <c r="C105" i="13"/>
  <c r="C104" i="13"/>
  <c r="C106" i="13"/>
  <c r="C103" i="13"/>
  <c r="B105" i="13"/>
  <c r="D105" i="13"/>
  <c r="A105" i="13"/>
  <c r="B106" i="13"/>
  <c r="D106" i="13"/>
  <c r="B103" i="13"/>
  <c r="D103" i="13"/>
  <c r="A103" i="13"/>
  <c r="B104" i="13"/>
  <c r="D104" i="13"/>
  <c r="A104" i="13"/>
  <c r="J98" i="13"/>
  <c r="J97" i="13"/>
  <c r="I4" i="10"/>
  <c r="R4" i="10" s="1"/>
  <c r="I3" i="10"/>
  <c r="R3" i="10" s="1"/>
  <c r="R7" i="10" s="1"/>
  <c r="I81" i="9" l="1"/>
  <c r="M83" i="9" s="1"/>
  <c r="N84" i="9" s="1"/>
  <c r="P81" i="9" a="1"/>
  <c r="Q84" i="9" s="1"/>
  <c r="A109" i="13" a="1"/>
  <c r="R9" i="10"/>
  <c r="L3" i="10" s="1"/>
  <c r="R10" i="10"/>
  <c r="L4" i="10" s="1"/>
  <c r="Q83" i="9" l="1"/>
  <c r="Q81" i="9"/>
  <c r="R83" i="9"/>
  <c r="R81" i="9"/>
  <c r="P84" i="9"/>
  <c r="P83" i="9"/>
  <c r="P82" i="9"/>
  <c r="S83" i="9"/>
  <c r="Q82" i="9"/>
  <c r="R84" i="9"/>
  <c r="P81" i="9"/>
  <c r="S84" i="9"/>
  <c r="S82" i="9"/>
  <c r="S81" i="9"/>
  <c r="R82" i="9"/>
  <c r="U81" i="9" a="1"/>
  <c r="A112" i="13"/>
  <c r="A110" i="13"/>
  <c r="D110" i="13" s="1"/>
  <c r="A111" i="13"/>
  <c r="D111" i="13" s="1"/>
  <c r="A109" i="13"/>
  <c r="L6" i="10"/>
  <c r="N6" i="10"/>
  <c r="N4" i="10"/>
  <c r="O16" i="10"/>
  <c r="N3" i="10"/>
  <c r="U82" i="9" l="1"/>
  <c r="A89" i="9" s="1"/>
  <c r="W83" i="9"/>
  <c r="C90" i="9" s="1"/>
  <c r="F88" i="9" s="1"/>
  <c r="X82" i="9"/>
  <c r="D89" i="9" s="1"/>
  <c r="X81" i="9"/>
  <c r="D88" i="9" s="1"/>
  <c r="W84" i="9"/>
  <c r="C91" i="9" s="1"/>
  <c r="F89" i="9" s="1"/>
  <c r="V81" i="9"/>
  <c r="B88" i="9" s="1"/>
  <c r="W82" i="9"/>
  <c r="C89" i="9" s="1"/>
  <c r="W81" i="9"/>
  <c r="C88" i="9" s="1"/>
  <c r="U81" i="9"/>
  <c r="A88" i="9" s="1"/>
  <c r="U84" i="9"/>
  <c r="A91" i="9" s="1"/>
  <c r="U83" i="9"/>
  <c r="A90" i="9" s="1"/>
  <c r="X84" i="9"/>
  <c r="D91" i="9" s="1"/>
  <c r="G89" i="9" s="1"/>
  <c r="X83" i="9"/>
  <c r="D90" i="9" s="1"/>
  <c r="G88" i="9" s="1"/>
  <c r="V84" i="9"/>
  <c r="B91" i="9" s="1"/>
  <c r="V82" i="9"/>
  <c r="B89" i="9" s="1"/>
  <c r="V83" i="9"/>
  <c r="B90" i="9" s="1"/>
  <c r="C109" i="13"/>
  <c r="D109" i="13"/>
  <c r="E109" i="13" s="1"/>
  <c r="E111" i="13"/>
  <c r="E110" i="13"/>
  <c r="G109" i="13" s="1" a="1"/>
  <c r="L7" i="10"/>
  <c r="L16" i="10"/>
  <c r="L9" i="10"/>
  <c r="N7" i="10"/>
  <c r="L17" i="10"/>
  <c r="L18" i="10" s="1"/>
  <c r="L19" i="10" s="1"/>
  <c r="L21" i="10" s="1"/>
  <c r="L22" i="10" s="1"/>
  <c r="R22" i="10" s="1"/>
  <c r="J88" i="9" l="1"/>
  <c r="J89" i="9"/>
  <c r="A94" i="9" a="1"/>
  <c r="G111" i="13"/>
  <c r="K111" i="13" s="1"/>
  <c r="G109" i="13"/>
  <c r="K109" i="13" s="1"/>
  <c r="I109" i="13"/>
  <c r="M109" i="13" s="1"/>
  <c r="I110" i="13"/>
  <c r="M110" i="13" s="1"/>
  <c r="H111" i="13"/>
  <c r="L111" i="13" s="1"/>
  <c r="I111" i="13"/>
  <c r="M111" i="13" s="1"/>
  <c r="H109" i="13"/>
  <c r="L109" i="13" s="1"/>
  <c r="G110" i="13"/>
  <c r="K110" i="13" s="1"/>
  <c r="H110" i="13"/>
  <c r="L110" i="13" s="1"/>
  <c r="L10" i="10"/>
  <c r="L12" i="10" s="1"/>
  <c r="C97" i="9" l="1"/>
  <c r="C94" i="9"/>
  <c r="B94" i="9"/>
  <c r="D95" i="9"/>
  <c r="A95" i="9"/>
  <c r="B97" i="9"/>
  <c r="B95" i="9"/>
  <c r="D96" i="9"/>
  <c r="D97" i="9"/>
  <c r="A96" i="9"/>
  <c r="A97" i="9"/>
  <c r="A94" i="9"/>
  <c r="B96" i="9"/>
  <c r="C95" i="9"/>
  <c r="C96" i="9"/>
  <c r="D94" i="9"/>
  <c r="M96" i="9"/>
  <c r="K94" i="9"/>
  <c r="N97" i="9"/>
  <c r="L95" i="9"/>
  <c r="G96" i="9"/>
  <c r="I96" i="9"/>
  <c r="F96" i="9"/>
  <c r="F94" i="9"/>
  <c r="I94" i="9"/>
  <c r="G94" i="9"/>
  <c r="H94" i="9"/>
  <c r="H96" i="9"/>
  <c r="F97" i="9"/>
  <c r="H97" i="9"/>
  <c r="I97" i="9"/>
  <c r="G97" i="9"/>
  <c r="H95" i="9"/>
  <c r="F95" i="9"/>
  <c r="G95" i="9"/>
  <c r="I95" i="9"/>
  <c r="A114" i="13" a="1"/>
  <c r="M14" i="10"/>
  <c r="R12" i="10"/>
  <c r="A100" i="9" l="1" a="1"/>
  <c r="A101" i="9" s="1"/>
  <c r="D101" i="9" s="1"/>
  <c r="A117" i="13"/>
  <c r="B117" i="13"/>
  <c r="D117" i="13"/>
  <c r="C117" i="13"/>
  <c r="B114" i="13"/>
  <c r="C114" i="13"/>
  <c r="A116" i="13"/>
  <c r="B116" i="13"/>
  <c r="D116" i="13"/>
  <c r="C116" i="13"/>
  <c r="A115" i="13"/>
  <c r="B115" i="13"/>
  <c r="D115" i="13"/>
  <c r="C115" i="13"/>
  <c r="A114" i="13"/>
  <c r="D114" i="13"/>
  <c r="B25" i="10"/>
  <c r="A24" i="10"/>
  <c r="C26" i="10"/>
  <c r="A103" i="9" l="1"/>
  <c r="A102" i="9"/>
  <c r="D102" i="9" s="1"/>
  <c r="A100" i="9"/>
  <c r="G114" i="13"/>
  <c r="I114" i="13" s="1"/>
  <c r="L115" i="13" s="1"/>
  <c r="M116" i="13" s="1"/>
  <c r="I115" i="13"/>
  <c r="M115" i="13" s="1"/>
  <c r="L116" i="13" s="1"/>
  <c r="F24" i="10"/>
  <c r="F26" i="10" s="1"/>
  <c r="F25" i="10" l="1"/>
  <c r="C100" i="9"/>
  <c r="D100" i="9" s="1"/>
  <c r="E102" i="9" s="1"/>
  <c r="G116" i="13"/>
  <c r="I117" i="13" s="1"/>
  <c r="S115" i="13" s="1"/>
  <c r="Q117" i="13" s="1"/>
  <c r="I116" i="13"/>
  <c r="Q115" i="13" s="1"/>
  <c r="S117" i="13" s="1"/>
  <c r="U114" i="13" s="1" a="1"/>
  <c r="I25" i="10"/>
  <c r="H24" i="10"/>
  <c r="H25" i="10"/>
  <c r="I24" i="10"/>
  <c r="E100" i="9" l="1"/>
  <c r="E101" i="9"/>
  <c r="V117" i="13"/>
  <c r="W117" i="13"/>
  <c r="U117" i="13"/>
  <c r="X117" i="13"/>
  <c r="V115" i="13"/>
  <c r="W115" i="13"/>
  <c r="U115" i="13"/>
  <c r="X115" i="13"/>
  <c r="V114" i="13"/>
  <c r="W114" i="13"/>
  <c r="U114" i="13"/>
  <c r="Z114" i="13" s="1" a="1"/>
  <c r="X114" i="13"/>
  <c r="V116" i="13"/>
  <c r="W116" i="13"/>
  <c r="U116" i="13"/>
  <c r="X116" i="13"/>
  <c r="L24" i="10" a="1"/>
  <c r="G100" i="9" l="1" a="1"/>
  <c r="H100" i="9" s="1"/>
  <c r="L100" i="9" s="1"/>
  <c r="Z117" i="13"/>
  <c r="A122" i="13" s="1"/>
  <c r="AA117" i="13"/>
  <c r="B122" i="13" s="1"/>
  <c r="AC117" i="13"/>
  <c r="D122" i="13" s="1"/>
  <c r="AB117" i="13"/>
  <c r="C122" i="13" s="1"/>
  <c r="AA115" i="13"/>
  <c r="B120" i="13" s="1"/>
  <c r="AA114" i="13"/>
  <c r="B119" i="13" s="1"/>
  <c r="Z116" i="13"/>
  <c r="A121" i="13" s="1"/>
  <c r="AA116" i="13"/>
  <c r="B121" i="13" s="1"/>
  <c r="AC116" i="13"/>
  <c r="D121" i="13" s="1"/>
  <c r="AB116" i="13"/>
  <c r="C121" i="13" s="1"/>
  <c r="Z115" i="13"/>
  <c r="A120" i="13" s="1"/>
  <c r="AC115" i="13"/>
  <c r="D120" i="13" s="1"/>
  <c r="AB115" i="13"/>
  <c r="C120" i="13" s="1"/>
  <c r="Z114" i="13"/>
  <c r="A119" i="13" s="1"/>
  <c r="AC114" i="13"/>
  <c r="D119" i="13" s="1"/>
  <c r="AB114" i="13"/>
  <c r="C119" i="13" s="1"/>
  <c r="N26" i="10"/>
  <c r="M25" i="10"/>
  <c r="L24" i="10"/>
  <c r="L26" i="10"/>
  <c r="N24" i="10"/>
  <c r="N25" i="10"/>
  <c r="M24" i="10"/>
  <c r="M26" i="10"/>
  <c r="L25" i="10"/>
  <c r="G101" i="9" l="1"/>
  <c r="K101" i="9" s="1"/>
  <c r="G100" i="9"/>
  <c r="K100" i="9" s="1"/>
  <c r="I102" i="9"/>
  <c r="M102" i="9" s="1"/>
  <c r="H101" i="9"/>
  <c r="L101" i="9" s="1"/>
  <c r="I101" i="9"/>
  <c r="M101" i="9" s="1"/>
  <c r="G102" i="9"/>
  <c r="K102" i="9" s="1"/>
  <c r="I100" i="9"/>
  <c r="M100" i="9" s="1"/>
  <c r="H102" i="9"/>
  <c r="L102" i="9" s="1"/>
  <c r="G119" i="13"/>
  <c r="I119" i="13"/>
  <c r="M121" i="13" s="1"/>
  <c r="N122" i="13" s="1"/>
  <c r="I120" i="13"/>
  <c r="N121" i="13" s="1"/>
  <c r="M122" i="13" s="1"/>
  <c r="Q24" i="10"/>
  <c r="Q26" i="10" s="1"/>
  <c r="A105" i="9" l="1" a="1"/>
  <c r="A108" i="9" s="1"/>
  <c r="P119" i="13" a="1"/>
  <c r="U25" i="10"/>
  <c r="T26" i="10"/>
  <c r="Q25" i="10"/>
  <c r="C106" i="9" l="1"/>
  <c r="B106" i="9"/>
  <c r="D108" i="9"/>
  <c r="C107" i="9"/>
  <c r="B105" i="9"/>
  <c r="C108" i="9"/>
  <c r="D106" i="9"/>
  <c r="D107" i="9"/>
  <c r="C105" i="9"/>
  <c r="B107" i="9"/>
  <c r="A106" i="9"/>
  <c r="D105" i="9"/>
  <c r="B108" i="9"/>
  <c r="A105" i="9"/>
  <c r="A107" i="9"/>
  <c r="Q122" i="13"/>
  <c r="R122" i="13"/>
  <c r="P122" i="13"/>
  <c r="S122" i="13"/>
  <c r="Q121" i="13"/>
  <c r="R121" i="13"/>
  <c r="P121" i="13"/>
  <c r="S121" i="13"/>
  <c r="Q120" i="13"/>
  <c r="R120" i="13"/>
  <c r="P120" i="13"/>
  <c r="S120" i="13"/>
  <c r="Q119" i="13"/>
  <c r="R119" i="13"/>
  <c r="P119" i="13"/>
  <c r="U119" i="13" s="1" a="1"/>
  <c r="S119" i="13"/>
  <c r="U26" i="10"/>
  <c r="T25" i="10"/>
  <c r="W24" i="10" s="1" a="1"/>
  <c r="G105" i="9" l="1"/>
  <c r="U122" i="13"/>
  <c r="A129" i="13" s="1"/>
  <c r="A134" i="13" s="1"/>
  <c r="X122" i="13"/>
  <c r="D129" i="13" s="1"/>
  <c r="V121" i="13"/>
  <c r="B128" i="13" s="1"/>
  <c r="B133" i="13" s="1"/>
  <c r="W122" i="13"/>
  <c r="C129" i="13" s="1"/>
  <c r="U121" i="13"/>
  <c r="A128" i="13" s="1"/>
  <c r="A133" i="13" s="1"/>
  <c r="X121" i="13"/>
  <c r="D128" i="13" s="1"/>
  <c r="V120" i="13"/>
  <c r="B127" i="13" s="1"/>
  <c r="W121" i="13"/>
  <c r="C128" i="13" s="1"/>
  <c r="U120" i="13"/>
  <c r="A127" i="13" s="1"/>
  <c r="A132" i="13" s="1"/>
  <c r="X120" i="13"/>
  <c r="D127" i="13" s="1"/>
  <c r="D132" i="13" s="1"/>
  <c r="V119" i="13"/>
  <c r="B126" i="13" s="1"/>
  <c r="B131" i="13" s="1"/>
  <c r="W120" i="13"/>
  <c r="C127" i="13" s="1"/>
  <c r="C132" i="13" s="1"/>
  <c r="U119" i="13"/>
  <c r="A126" i="13" s="1"/>
  <c r="V122" i="13"/>
  <c r="B129" i="13" s="1"/>
  <c r="B134" i="13" s="1"/>
  <c r="X119" i="13"/>
  <c r="D126" i="13" s="1"/>
  <c r="D131" i="13" s="1"/>
  <c r="W119" i="13"/>
  <c r="C126" i="13" s="1"/>
  <c r="C131" i="13" s="1"/>
  <c r="Y25" i="10"/>
  <c r="X24" i="10"/>
  <c r="Y24" i="10"/>
  <c r="Y26" i="10"/>
  <c r="X25" i="10"/>
  <c r="W24" i="10"/>
  <c r="AA24" i="10" s="1" a="1"/>
  <c r="X26" i="10"/>
  <c r="W25" i="10"/>
  <c r="W26" i="10"/>
  <c r="I105" i="9" l="1"/>
  <c r="L106" i="9" s="1"/>
  <c r="M107" i="9" s="1"/>
  <c r="G107" i="9"/>
  <c r="I106" i="9"/>
  <c r="M106" i="9" s="1"/>
  <c r="L107" i="9" s="1"/>
  <c r="C134" i="13"/>
  <c r="F127" i="13"/>
  <c r="B132" i="13"/>
  <c r="D133" i="13"/>
  <c r="G126" i="13"/>
  <c r="G127" i="13"/>
  <c r="C133" i="13"/>
  <c r="F126" i="13"/>
  <c r="M128" i="13"/>
  <c r="D134" i="13" s="1"/>
  <c r="A131" i="13"/>
  <c r="L127" i="13"/>
  <c r="AB26" i="10"/>
  <c r="AA25" i="10"/>
  <c r="AA24" i="10"/>
  <c r="AA26" i="10"/>
  <c r="AC24" i="10"/>
  <c r="AC25" i="10"/>
  <c r="AB24" i="10"/>
  <c r="AC26" i="10"/>
  <c r="AB25" i="10"/>
  <c r="I108" i="9" l="1"/>
  <c r="S106" i="9" s="1"/>
  <c r="Q108" i="9" s="1"/>
  <c r="I107" i="9"/>
  <c r="Q106" i="9" s="1"/>
  <c r="S108" i="9" s="1"/>
  <c r="U105" i="9" a="1"/>
  <c r="U105" i="9" s="1"/>
  <c r="G131" i="13"/>
  <c r="J127" i="13"/>
  <c r="J126" i="13"/>
  <c r="AE24" i="10" a="1"/>
  <c r="AG25" i="10" s="1"/>
  <c r="C31" i="10" s="1"/>
  <c r="V108" i="9" l="1"/>
  <c r="W108" i="9"/>
  <c r="U106" i="9"/>
  <c r="U107" i="9"/>
  <c r="X108" i="9"/>
  <c r="V105" i="9"/>
  <c r="W105" i="9"/>
  <c r="X105" i="9"/>
  <c r="X106" i="9"/>
  <c r="W106" i="9"/>
  <c r="W107" i="9"/>
  <c r="U108" i="9"/>
  <c r="V106" i="9"/>
  <c r="X107" i="9"/>
  <c r="V107" i="9"/>
  <c r="Z105" i="9" a="1"/>
  <c r="G132" i="13"/>
  <c r="I131" i="13" s="1"/>
  <c r="G133" i="13"/>
  <c r="J131" i="13" s="1"/>
  <c r="I132" i="13" s="1"/>
  <c r="AE26" i="10"/>
  <c r="A32" i="10" s="1"/>
  <c r="AG26" i="10"/>
  <c r="C32" i="10" s="1"/>
  <c r="AE25" i="10"/>
  <c r="A31" i="10" s="1"/>
  <c r="AF26" i="10"/>
  <c r="B32" i="10" s="1"/>
  <c r="AE24" i="10"/>
  <c r="A30" i="10" s="1"/>
  <c r="AF24" i="10"/>
  <c r="B30" i="10" s="1"/>
  <c r="AG24" i="10"/>
  <c r="C30" i="10" s="1"/>
  <c r="AF25" i="10"/>
  <c r="B31" i="10" s="1"/>
  <c r="AC108" i="9" l="1"/>
  <c r="D113" i="9" s="1"/>
  <c r="AC107" i="9"/>
  <c r="D112" i="9" s="1"/>
  <c r="AA105" i="9"/>
  <c r="B110" i="9" s="1"/>
  <c r="AA108" i="9"/>
  <c r="B113" i="9" s="1"/>
  <c r="AB108" i="9"/>
  <c r="C113" i="9" s="1"/>
  <c r="AB107" i="9"/>
  <c r="C112" i="9" s="1"/>
  <c r="AC106" i="9"/>
  <c r="D111" i="9" s="1"/>
  <c r="AC105" i="9"/>
  <c r="D110" i="9" s="1"/>
  <c r="Z107" i="9"/>
  <c r="A112" i="9" s="1"/>
  <c r="AA107" i="9"/>
  <c r="B112" i="9" s="1"/>
  <c r="Z108" i="9"/>
  <c r="A113" i="9" s="1"/>
  <c r="Z106" i="9"/>
  <c r="A111" i="9" s="1"/>
  <c r="AB106" i="9"/>
  <c r="C111" i="9" s="1"/>
  <c r="AB105" i="9"/>
  <c r="C110" i="9" s="1"/>
  <c r="Z105" i="9"/>
  <c r="A110" i="9" s="1"/>
  <c r="AA106" i="9"/>
  <c r="B111" i="9" s="1"/>
  <c r="J132" i="13"/>
  <c r="N131" i="13" a="1"/>
  <c r="A2" i="4"/>
  <c r="B2" i="4"/>
  <c r="C2" i="4"/>
  <c r="D2" i="4"/>
  <c r="E2" i="4"/>
  <c r="F2" i="4"/>
  <c r="G2" i="4"/>
  <c r="H2" i="4"/>
  <c r="A3" i="4"/>
  <c r="B3" i="4"/>
  <c r="C3" i="4"/>
  <c r="D3" i="4"/>
  <c r="E3" i="4"/>
  <c r="F3" i="4"/>
  <c r="G3" i="4"/>
  <c r="H3" i="4"/>
  <c r="A4" i="4"/>
  <c r="B4" i="4"/>
  <c r="C4" i="4"/>
  <c r="D4" i="4"/>
  <c r="E4" i="4"/>
  <c r="F4" i="4"/>
  <c r="G4" i="4"/>
  <c r="H4" i="4"/>
  <c r="A5" i="4"/>
  <c r="B5" i="4"/>
  <c r="C5" i="4"/>
  <c r="D5" i="4"/>
  <c r="E5" i="4"/>
  <c r="F5" i="4"/>
  <c r="G5" i="4"/>
  <c r="H5" i="4"/>
  <c r="A6" i="4"/>
  <c r="B6" i="4"/>
  <c r="C6" i="4"/>
  <c r="D6" i="4"/>
  <c r="E6" i="4"/>
  <c r="F6" i="4"/>
  <c r="G6" i="4"/>
  <c r="H6" i="4"/>
  <c r="A7" i="4"/>
  <c r="B7" i="4"/>
  <c r="C7" i="4"/>
  <c r="D7" i="4"/>
  <c r="E7" i="4"/>
  <c r="F7" i="4"/>
  <c r="G7" i="4"/>
  <c r="H7" i="4"/>
  <c r="A8" i="4"/>
  <c r="B8" i="4"/>
  <c r="C8" i="4"/>
  <c r="D8" i="4"/>
  <c r="E8" i="4"/>
  <c r="F8" i="4"/>
  <c r="G8" i="4"/>
  <c r="H8" i="4"/>
  <c r="A9" i="4"/>
  <c r="B9" i="4"/>
  <c r="C9" i="4"/>
  <c r="D9" i="4"/>
  <c r="E9" i="4"/>
  <c r="F9" i="4"/>
  <c r="G9" i="4"/>
  <c r="H9" i="4"/>
  <c r="A10" i="4"/>
  <c r="B10" i="4"/>
  <c r="C10" i="4"/>
  <c r="D10" i="4"/>
  <c r="E10" i="4"/>
  <c r="F10" i="4"/>
  <c r="G10" i="4"/>
  <c r="H10" i="4"/>
  <c r="A11" i="4"/>
  <c r="B11" i="4"/>
  <c r="C11" i="4"/>
  <c r="D11" i="4"/>
  <c r="E11" i="4"/>
  <c r="F11" i="4"/>
  <c r="G11" i="4"/>
  <c r="H11" i="4"/>
  <c r="A12" i="4"/>
  <c r="B12" i="4"/>
  <c r="C12" i="4"/>
  <c r="D12" i="4"/>
  <c r="E12" i="4"/>
  <c r="F12" i="4"/>
  <c r="G12" i="4"/>
  <c r="H12" i="4"/>
  <c r="A13" i="4"/>
  <c r="B13" i="4"/>
  <c r="C13" i="4"/>
  <c r="D13" i="4"/>
  <c r="E13" i="4"/>
  <c r="F13" i="4"/>
  <c r="G13" i="4"/>
  <c r="H13" i="4"/>
  <c r="A14" i="4"/>
  <c r="B14" i="4"/>
  <c r="C14" i="4"/>
  <c r="D14" i="4"/>
  <c r="E14" i="4"/>
  <c r="F14" i="4"/>
  <c r="G14" i="4"/>
  <c r="H14" i="4"/>
  <c r="A15" i="4"/>
  <c r="B15" i="4"/>
  <c r="C15" i="4"/>
  <c r="D15" i="4"/>
  <c r="E15" i="4"/>
  <c r="F15" i="4"/>
  <c r="G15" i="4"/>
  <c r="H15" i="4"/>
  <c r="A16" i="4"/>
  <c r="B16" i="4"/>
  <c r="C16" i="4"/>
  <c r="D16" i="4"/>
  <c r="E16" i="4"/>
  <c r="F16" i="4"/>
  <c r="G16" i="4"/>
  <c r="H16" i="4"/>
  <c r="B1" i="4"/>
  <c r="C1" i="4"/>
  <c r="D1" i="4"/>
  <c r="E1" i="4"/>
  <c r="F1" i="4"/>
  <c r="G1" i="4"/>
  <c r="H1" i="4"/>
  <c r="A1" i="4"/>
  <c r="G110" i="9" l="1"/>
  <c r="I111" i="9" s="1"/>
  <c r="N112" i="9" s="1"/>
  <c r="M113" i="9" s="1"/>
  <c r="I110" i="9"/>
  <c r="M112" i="9" s="1"/>
  <c r="N113" i="9" s="1"/>
  <c r="O134" i="13"/>
  <c r="Q134" i="13"/>
  <c r="P134" i="13"/>
  <c r="N134" i="13"/>
  <c r="Q133" i="13"/>
  <c r="Q132" i="13"/>
  <c r="O131" i="13"/>
  <c r="Q131" i="13"/>
  <c r="P131" i="13"/>
  <c r="N131" i="13"/>
  <c r="O133" i="13"/>
  <c r="P133" i="13"/>
  <c r="N133" i="13"/>
  <c r="O132" i="13"/>
  <c r="P132" i="13"/>
  <c r="N132" i="13"/>
  <c r="P110" i="9" l="1" a="1"/>
  <c r="T132" i="13"/>
  <c r="T133" i="13" s="1"/>
  <c r="W132" i="13" s="1"/>
  <c r="P112" i="9" l="1"/>
  <c r="P111" i="9"/>
  <c r="P110" i="9"/>
  <c r="P113" i="9"/>
  <c r="S112" i="9"/>
  <c r="S111" i="9"/>
  <c r="S110" i="9"/>
  <c r="S113" i="9"/>
  <c r="Q110" i="9"/>
  <c r="R113" i="9"/>
  <c r="R111" i="9"/>
  <c r="Q112" i="9"/>
  <c r="Q111" i="9"/>
  <c r="R112" i="9"/>
  <c r="R110" i="9"/>
  <c r="Q113" i="9"/>
  <c r="X133" i="13"/>
  <c r="T134" i="13"/>
  <c r="X132" i="13" s="1"/>
  <c r="W133" i="13" s="1"/>
  <c r="U110" i="9" l="1" a="1"/>
  <c r="AA131" i="13" a="1"/>
  <c r="V110" i="9" l="1"/>
  <c r="B117" i="9" s="1"/>
  <c r="U113" i="9"/>
  <c r="A120" i="9" s="1"/>
  <c r="U111" i="9"/>
  <c r="A118" i="9" s="1"/>
  <c r="V112" i="9"/>
  <c r="B119" i="9" s="1"/>
  <c r="X110" i="9"/>
  <c r="D117" i="9" s="1"/>
  <c r="X113" i="9"/>
  <c r="D120" i="9" s="1"/>
  <c r="X112" i="9"/>
  <c r="D119" i="9" s="1"/>
  <c r="G117" i="9" s="1"/>
  <c r="X111" i="9"/>
  <c r="D118" i="9" s="1"/>
  <c r="W110" i="9"/>
  <c r="C117" i="9" s="1"/>
  <c r="W113" i="9"/>
  <c r="C120" i="9" s="1"/>
  <c r="F118" i="9" s="1"/>
  <c r="W112" i="9"/>
  <c r="C119" i="9" s="1"/>
  <c r="F117" i="9" s="1"/>
  <c r="W111" i="9"/>
  <c r="C118" i="9" s="1"/>
  <c r="V111" i="9"/>
  <c r="B118" i="9" s="1"/>
  <c r="V113" i="9"/>
  <c r="B120" i="9" s="1"/>
  <c r="U112" i="9"/>
  <c r="A119" i="9" s="1"/>
  <c r="U110" i="9"/>
  <c r="A117" i="9" s="1"/>
  <c r="AA134" i="13"/>
  <c r="AA131" i="13"/>
  <c r="AC131" i="13"/>
  <c r="AB131" i="13"/>
  <c r="AD131" i="13"/>
  <c r="AC134" i="13"/>
  <c r="AB134" i="13"/>
  <c r="AD134" i="13"/>
  <c r="AA133" i="13"/>
  <c r="AC133" i="13"/>
  <c r="AB133" i="13"/>
  <c r="AD133" i="13"/>
  <c r="AA132" i="13"/>
  <c r="AC132" i="13"/>
  <c r="AB132" i="13"/>
  <c r="AD132" i="13"/>
  <c r="A123" i="9" l="1" a="1"/>
  <c r="G118" i="9"/>
  <c r="J117" i="9" s="1"/>
  <c r="L118" i="9"/>
  <c r="AG132" i="13"/>
  <c r="AG133" i="13"/>
  <c r="AK133" i="13" s="1"/>
  <c r="AG134" i="13"/>
  <c r="AL133" i="13" s="1"/>
  <c r="AK134" i="13" s="1"/>
  <c r="G126" i="9" l="1"/>
  <c r="H125" i="9"/>
  <c r="I124" i="9"/>
  <c r="F123" i="9"/>
  <c r="F126" i="9"/>
  <c r="G125" i="9"/>
  <c r="H124" i="9"/>
  <c r="I123" i="9"/>
  <c r="I126" i="9"/>
  <c r="F125" i="9"/>
  <c r="G124" i="9"/>
  <c r="H123" i="9"/>
  <c r="H126" i="9"/>
  <c r="I125" i="9"/>
  <c r="F124" i="9"/>
  <c r="G123" i="9"/>
  <c r="J118" i="9"/>
  <c r="D123" i="9"/>
  <c r="A126" i="9"/>
  <c r="D125" i="9"/>
  <c r="A124" i="9"/>
  <c r="C125" i="9"/>
  <c r="B125" i="9"/>
  <c r="D126" i="9"/>
  <c r="B126" i="9"/>
  <c r="C124" i="9"/>
  <c r="B124" i="9"/>
  <c r="A123" i="9"/>
  <c r="D124" i="9"/>
  <c r="C123" i="9"/>
  <c r="B123" i="9"/>
  <c r="A125" i="9"/>
  <c r="C126" i="9"/>
  <c r="AL134" i="13"/>
  <c r="AS131" i="13" a="1"/>
  <c r="AN131" i="13" a="1"/>
  <c r="A129" i="9" l="1" a="1"/>
  <c r="K123" i="9"/>
  <c r="N126" i="9"/>
  <c r="M125" i="9"/>
  <c r="L124" i="9"/>
  <c r="AU134" i="13"/>
  <c r="AS134" i="13"/>
  <c r="AT134" i="13"/>
  <c r="AV134" i="13"/>
  <c r="AU133" i="13"/>
  <c r="AS133" i="13"/>
  <c r="AT133" i="13"/>
  <c r="AV133" i="13"/>
  <c r="AU132" i="13"/>
  <c r="AS132" i="13"/>
  <c r="AT132" i="13"/>
  <c r="AV132" i="13"/>
  <c r="AU131" i="13"/>
  <c r="AS131" i="13"/>
  <c r="AT131" i="13"/>
  <c r="AV131" i="13"/>
  <c r="AQ134" i="13"/>
  <c r="AO134" i="13"/>
  <c r="AN134" i="13"/>
  <c r="AP134" i="13"/>
  <c r="AQ133" i="13"/>
  <c r="AO133" i="13"/>
  <c r="AN133" i="13"/>
  <c r="AP133" i="13"/>
  <c r="AQ132" i="13"/>
  <c r="AO132" i="13"/>
  <c r="AN132" i="13"/>
  <c r="AP132" i="13"/>
  <c r="AQ131" i="13"/>
  <c r="AO131" i="13"/>
  <c r="AN131" i="13"/>
  <c r="A136" i="13" s="1" a="1"/>
  <c r="AP131" i="13"/>
  <c r="A129" i="9" l="1"/>
  <c r="A132" i="9"/>
  <c r="A130" i="9"/>
  <c r="D130" i="9" s="1"/>
  <c r="A131" i="9"/>
  <c r="D131" i="9" s="1"/>
  <c r="C139" i="13"/>
  <c r="D137" i="13"/>
  <c r="A137" i="13"/>
  <c r="B137" i="13"/>
  <c r="C137" i="13"/>
  <c r="D138" i="13"/>
  <c r="A138" i="13"/>
  <c r="B138" i="13"/>
  <c r="C138" i="13"/>
  <c r="D139" i="13"/>
  <c r="A139" i="13"/>
  <c r="B139" i="13"/>
  <c r="D136" i="13"/>
  <c r="A136" i="13"/>
  <c r="B136" i="13"/>
  <c r="C136" i="13"/>
  <c r="C129" i="9" l="1"/>
  <c r="D129" i="9" s="1"/>
  <c r="E129" i="9" s="1"/>
  <c r="E130" i="9" l="1"/>
  <c r="E131" i="9"/>
  <c r="G129" i="9" s="1" a="1"/>
  <c r="G130" i="9" l="1"/>
  <c r="K130" i="9" s="1"/>
  <c r="H130" i="9"/>
  <c r="L130" i="9" s="1"/>
  <c r="I130" i="9"/>
  <c r="M130" i="9" s="1"/>
  <c r="G131" i="9"/>
  <c r="K131" i="9" s="1"/>
  <c r="H131" i="9"/>
  <c r="L131" i="9" s="1"/>
  <c r="G129" i="9"/>
  <c r="K129" i="9" s="1"/>
  <c r="I129" i="9"/>
  <c r="M129" i="9" s="1"/>
  <c r="H129" i="9"/>
  <c r="L129" i="9" s="1"/>
  <c r="I131" i="9"/>
  <c r="M131" i="9" s="1"/>
  <c r="A134" i="9" l="1" a="1"/>
  <c r="A136" i="9" l="1"/>
  <c r="C136" i="9"/>
  <c r="B136" i="9"/>
  <c r="D136" i="9"/>
  <c r="C135" i="9"/>
  <c r="B135" i="9"/>
  <c r="A137" i="9"/>
  <c r="D137" i="9"/>
  <c r="A135" i="9"/>
  <c r="D135" i="9"/>
  <c r="C137" i="9"/>
  <c r="A134" i="9"/>
  <c r="C134" i="9"/>
  <c r="B134" i="9"/>
  <c r="D134" i="9"/>
  <c r="B137" i="9"/>
  <c r="G134" i="9" l="1"/>
  <c r="I134" i="9"/>
  <c r="L135" i="9" s="1"/>
  <c r="M136" i="9" s="1"/>
  <c r="I135" i="9"/>
  <c r="M135" i="9" s="1"/>
  <c r="L136" i="9" s="1"/>
  <c r="G136" i="9" l="1"/>
  <c r="I137" i="9" s="1"/>
  <c r="S135" i="9" s="1"/>
  <c r="Q137" i="9" s="1"/>
  <c r="I136" i="9"/>
  <c r="Q135" i="9" s="1"/>
  <c r="S137" i="9" s="1"/>
  <c r="U134" i="9" l="1" a="1"/>
  <c r="V136" i="9" l="1"/>
  <c r="X136" i="9"/>
  <c r="W136" i="9"/>
  <c r="U136" i="9"/>
  <c r="V135" i="9"/>
  <c r="X135" i="9"/>
  <c r="U135" i="9"/>
  <c r="W134" i="9"/>
  <c r="U134" i="9"/>
  <c r="X137" i="9"/>
  <c r="W135" i="9"/>
  <c r="V137" i="9"/>
  <c r="W137" i="9"/>
  <c r="V134" i="9"/>
  <c r="X134" i="9"/>
  <c r="U137" i="9"/>
  <c r="Z134" i="9" l="1" a="1"/>
  <c r="Z136" i="9" l="1"/>
  <c r="A141" i="9" s="1"/>
  <c r="AB136" i="9"/>
  <c r="C141" i="9" s="1"/>
  <c r="AA136" i="9"/>
  <c r="B141" i="9" s="1"/>
  <c r="AC135" i="9"/>
  <c r="D140" i="9" s="1"/>
  <c r="Z135" i="9"/>
  <c r="A140" i="9" s="1"/>
  <c r="AB135" i="9"/>
  <c r="C140" i="9" s="1"/>
  <c r="AC134" i="9"/>
  <c r="D139" i="9" s="1"/>
  <c r="AB134" i="9"/>
  <c r="C139" i="9" s="1"/>
  <c r="AA134" i="9"/>
  <c r="B139" i="9" s="1"/>
  <c r="Z137" i="9"/>
  <c r="A142" i="9" s="1"/>
  <c r="AC136" i="9"/>
  <c r="D141" i="9" s="1"/>
  <c r="AA135" i="9"/>
  <c r="B140" i="9" s="1"/>
  <c r="AC137" i="9"/>
  <c r="D142" i="9" s="1"/>
  <c r="AB137" i="9"/>
  <c r="C142" i="9" s="1"/>
  <c r="Z134" i="9"/>
  <c r="A139" i="9" s="1"/>
  <c r="AA137" i="9"/>
  <c r="B142" i="9" s="1"/>
  <c r="G139" i="9" l="1"/>
  <c r="I140" i="9" s="1"/>
  <c r="N141" i="9" s="1"/>
  <c r="M142" i="9" s="1"/>
  <c r="I139" i="9" l="1"/>
  <c r="M141" i="9" s="1"/>
  <c r="N142" i="9" l="1"/>
  <c r="P139" i="9" a="1"/>
  <c r="Q141" i="9" l="1"/>
  <c r="S141" i="9"/>
  <c r="R141" i="9"/>
  <c r="P140" i="9"/>
  <c r="Q140" i="9"/>
  <c r="S140" i="9"/>
  <c r="P139" i="9"/>
  <c r="S139" i="9"/>
  <c r="Q142" i="9"/>
  <c r="P141" i="9"/>
  <c r="R140" i="9"/>
  <c r="R139" i="9"/>
  <c r="S142" i="9"/>
  <c r="Q139" i="9"/>
  <c r="P142" i="9"/>
  <c r="R142" i="9"/>
  <c r="U139" i="9" l="1" a="1"/>
  <c r="U140" i="9" l="1"/>
  <c r="A147" i="9" s="1"/>
  <c r="A152" i="9" s="1"/>
  <c r="W140" i="9"/>
  <c r="C147" i="9" s="1"/>
  <c r="C152" i="9" s="1"/>
  <c r="V140" i="9"/>
  <c r="B147" i="9" s="1"/>
  <c r="X139" i="9"/>
  <c r="D146" i="9" s="1"/>
  <c r="D151" i="9" s="1"/>
  <c r="W139" i="9"/>
  <c r="C146" i="9" s="1"/>
  <c r="C151" i="9" s="1"/>
  <c r="X141" i="9"/>
  <c r="D148" i="9" s="1"/>
  <c r="U142" i="9"/>
  <c r="A149" i="9" s="1"/>
  <c r="A154" i="9" s="1"/>
  <c r="V142" i="9"/>
  <c r="B149" i="9" s="1"/>
  <c r="B154" i="9" s="1"/>
  <c r="W141" i="9"/>
  <c r="C148" i="9" s="1"/>
  <c r="X140" i="9"/>
  <c r="D147" i="9" s="1"/>
  <c r="D152" i="9" s="1"/>
  <c r="U139" i="9"/>
  <c r="A146" i="9" s="1"/>
  <c r="V139" i="9"/>
  <c r="B146" i="9" s="1"/>
  <c r="B151" i="9" s="1"/>
  <c r="W142" i="9"/>
  <c r="C149" i="9" s="1"/>
  <c r="X142" i="9"/>
  <c r="D149" i="9" s="1"/>
  <c r="U141" i="9"/>
  <c r="A148" i="9" s="1"/>
  <c r="A153" i="9" s="1"/>
  <c r="V141" i="9"/>
  <c r="B148" i="9" s="1"/>
  <c r="B153" i="9" s="1"/>
  <c r="M148" i="9" l="1"/>
  <c r="B152" i="9" s="1"/>
  <c r="G147" i="9"/>
  <c r="L147" i="9"/>
  <c r="D153" i="9"/>
  <c r="G146" i="9"/>
  <c r="A151" i="9"/>
  <c r="C154" i="9"/>
  <c r="F147" i="9"/>
  <c r="F146" i="9"/>
  <c r="C153" i="9"/>
  <c r="G151" i="9" l="1"/>
  <c r="J146" i="9"/>
  <c r="J147" i="9"/>
  <c r="D154" i="9"/>
  <c r="G152" i="9" l="1"/>
  <c r="I151" i="9" s="1"/>
  <c r="G153" i="9"/>
  <c r="J151" i="9" s="1"/>
  <c r="I152" i="9" s="1"/>
  <c r="J152" i="9" l="1"/>
  <c r="N151" i="9" a="1"/>
  <c r="N152" i="9" l="1"/>
  <c r="Q152" i="9"/>
  <c r="P152" i="9"/>
  <c r="O153" i="9"/>
  <c r="N151" i="9"/>
  <c r="Q151" i="9"/>
  <c r="P151" i="9"/>
  <c r="O151" i="9"/>
  <c r="N154" i="9"/>
  <c r="Q154" i="9"/>
  <c r="P154" i="9"/>
  <c r="O154" i="9"/>
  <c r="N153" i="9"/>
  <c r="Q153" i="9"/>
  <c r="P153" i="9"/>
  <c r="O152" i="9"/>
  <c r="T152" i="9" l="1"/>
  <c r="T154" i="9" s="1"/>
  <c r="X152" i="9" s="1"/>
  <c r="W153" i="9" s="1"/>
  <c r="T153" i="9" l="1"/>
  <c r="W152" i="9" s="1"/>
  <c r="X153" i="9" l="1"/>
  <c r="AA151" i="9" a="1"/>
  <c r="AA154" i="9" l="1"/>
  <c r="AA152" i="9"/>
  <c r="AD151" i="9"/>
  <c r="AC152" i="9"/>
  <c r="AD153" i="9"/>
  <c r="AD152" i="9"/>
  <c r="AC154" i="9"/>
  <c r="AC153" i="9"/>
  <c r="AG152" i="9" s="1"/>
  <c r="AG154" i="9" s="1"/>
  <c r="AL153" i="9" s="1"/>
  <c r="AK154" i="9" s="1"/>
  <c r="AB152" i="9"/>
  <c r="AB154" i="9"/>
  <c r="AB153" i="9"/>
  <c r="AD154" i="9"/>
  <c r="AC151" i="9"/>
  <c r="AB151" i="9"/>
  <c r="AA151" i="9"/>
  <c r="AA153" i="9"/>
  <c r="AG153" i="9" l="1"/>
  <c r="AK153" i="9" s="1"/>
  <c r="AL154" i="9"/>
  <c r="AS151" i="9" s="1" a="1"/>
  <c r="AN151" i="9" a="1"/>
  <c r="AP154" i="9" l="1"/>
  <c r="AO154" i="9"/>
  <c r="AN154" i="9"/>
  <c r="AQ154" i="9"/>
  <c r="AO153" i="9"/>
  <c r="AN153" i="9"/>
  <c r="AP152" i="9"/>
  <c r="AO152" i="9"/>
  <c r="AN152" i="9"/>
  <c r="AQ153" i="9"/>
  <c r="AP153" i="9"/>
  <c r="AQ152" i="9"/>
  <c r="AP151" i="9"/>
  <c r="AO151" i="9"/>
  <c r="AN151" i="9"/>
  <c r="AQ151" i="9"/>
  <c r="AT154" i="9"/>
  <c r="AT153" i="9"/>
  <c r="AS154" i="9"/>
  <c r="AU154" i="9"/>
  <c r="AV153" i="9"/>
  <c r="AU151" i="9"/>
  <c r="AT152" i="9"/>
  <c r="AS153" i="9"/>
  <c r="AU153" i="9"/>
  <c r="AV152" i="9"/>
  <c r="AU152" i="9"/>
  <c r="AS151" i="9"/>
  <c r="AT151" i="9"/>
  <c r="AS152" i="9"/>
  <c r="AV151" i="9"/>
  <c r="AV154" i="9"/>
  <c r="A156" i="9" l="1" a="1"/>
  <c r="C159" i="9" l="1"/>
  <c r="C166" i="9" s="1"/>
  <c r="C171" i="9" s="1"/>
  <c r="C156" i="9"/>
  <c r="C163" i="9" s="1"/>
  <c r="C168" i="9" s="1"/>
  <c r="C158" i="9"/>
  <c r="C165" i="9" s="1"/>
  <c r="C170" i="9" s="1"/>
  <c r="C157" i="9"/>
  <c r="C164" i="9" s="1"/>
  <c r="C169" i="9" s="1"/>
  <c r="D158" i="9"/>
  <c r="D165" i="9" s="1"/>
  <c r="D170" i="9" s="1"/>
  <c r="A158" i="9"/>
  <c r="A165" i="9" s="1"/>
  <c r="A170" i="9" s="1"/>
  <c r="B158" i="9"/>
  <c r="B165" i="9" s="1"/>
  <c r="B170" i="9" s="1"/>
  <c r="D159" i="9"/>
  <c r="D166" i="9" s="1"/>
  <c r="D171" i="9" s="1"/>
  <c r="A159" i="9"/>
  <c r="A166" i="9" s="1"/>
  <c r="A171" i="9" s="1"/>
  <c r="B159" i="9"/>
  <c r="B166" i="9" s="1"/>
  <c r="B171" i="9" s="1"/>
  <c r="D156" i="9"/>
  <c r="D163" i="9" s="1"/>
  <c r="D168" i="9" s="1"/>
  <c r="A156" i="9"/>
  <c r="A163" i="9" s="1"/>
  <c r="A168" i="9" s="1"/>
  <c r="B156" i="9"/>
  <c r="B163" i="9" s="1"/>
  <c r="B168" i="9" s="1"/>
  <c r="D157" i="9"/>
  <c r="D164" i="9" s="1"/>
  <c r="D169" i="9" s="1"/>
  <c r="A157" i="9"/>
  <c r="A164" i="9" s="1"/>
  <c r="A169" i="9" s="1"/>
  <c r="B157" i="9"/>
  <c r="B164" i="9" s="1"/>
  <c r="B169" i="9" s="1"/>
  <c r="G168" i="9" l="1"/>
  <c r="G170" i="9" s="1"/>
  <c r="J168" i="9" s="1"/>
  <c r="I169" i="9" s="1"/>
  <c r="G169" i="9" l="1"/>
  <c r="I168" i="9" s="1"/>
  <c r="J169" i="9" l="1"/>
  <c r="N168" i="9" a="1"/>
  <c r="N171" i="9" l="1"/>
  <c r="Q171" i="9"/>
  <c r="P170" i="9"/>
  <c r="O168" i="9"/>
  <c r="P171" i="9"/>
  <c r="N170" i="9"/>
  <c r="Q170" i="9"/>
  <c r="P169" i="9"/>
  <c r="O171" i="9"/>
  <c r="N169" i="9"/>
  <c r="Q169" i="9"/>
  <c r="P168" i="9"/>
  <c r="O169" i="9"/>
  <c r="N168" i="9"/>
  <c r="Q168" i="9"/>
  <c r="O170" i="9"/>
  <c r="T169" i="9" l="1"/>
  <c r="T170" i="9" s="1"/>
  <c r="W169" i="9" s="1"/>
  <c r="X170" i="9" l="1"/>
  <c r="T171" i="9"/>
  <c r="X169" i="9" s="1"/>
  <c r="W170" i="9" s="1"/>
  <c r="AF168" i="9" l="1" a="1"/>
  <c r="AA168" i="9" a="1"/>
  <c r="AI168" i="9" l="1"/>
  <c r="AF168" i="9"/>
  <c r="AF169" i="9"/>
  <c r="AH168" i="9"/>
  <c r="AG168" i="9"/>
  <c r="AI170" i="9"/>
  <c r="AH171" i="9"/>
  <c r="AG171" i="9"/>
  <c r="AF171" i="9"/>
  <c r="AI169" i="9"/>
  <c r="AH170" i="9"/>
  <c r="AG170" i="9"/>
  <c r="AF170" i="9"/>
  <c r="AH169" i="9"/>
  <c r="AG169" i="9"/>
  <c r="AI171" i="9"/>
  <c r="AD169" i="9"/>
  <c r="AC169" i="9"/>
  <c r="AB169" i="9"/>
  <c r="AA168" i="9"/>
  <c r="AA170" i="9"/>
  <c r="AD168" i="9"/>
  <c r="AC168" i="9"/>
  <c r="AB168" i="9"/>
  <c r="AD171" i="9"/>
  <c r="AC171" i="9"/>
  <c r="AB171" i="9"/>
  <c r="AA171" i="9"/>
  <c r="AD170" i="9"/>
  <c r="AC170" i="9"/>
  <c r="AB170" i="9"/>
  <c r="AA169" i="9"/>
  <c r="A173" i="9" l="1" a="1"/>
  <c r="A174" i="9" l="1"/>
  <c r="A181" i="9" s="1"/>
  <c r="A173" i="9"/>
  <c r="A180" i="9" s="1"/>
  <c r="A189" i="9" s="1"/>
  <c r="D176" i="9"/>
  <c r="D183" i="9" s="1"/>
  <c r="D192" i="9" s="1"/>
  <c r="D175" i="9"/>
  <c r="D182" i="9" s="1"/>
  <c r="D191" i="9" s="1"/>
  <c r="D173" i="9"/>
  <c r="D180" i="9" s="1"/>
  <c r="D189" i="9" s="1"/>
  <c r="D174" i="9"/>
  <c r="D181" i="9" s="1"/>
  <c r="D190" i="9" s="1"/>
  <c r="C176" i="9"/>
  <c r="C183" i="9" s="1"/>
  <c r="C192" i="9" s="1"/>
  <c r="C175" i="9"/>
  <c r="C182" i="9" s="1"/>
  <c r="C191" i="9" s="1"/>
  <c r="C174" i="9"/>
  <c r="C181" i="9" s="1"/>
  <c r="C190" i="9" s="1"/>
  <c r="C173" i="9"/>
  <c r="C180" i="9" s="1"/>
  <c r="C189" i="9" s="1"/>
  <c r="B176" i="9"/>
  <c r="B183" i="9" s="1"/>
  <c r="B192" i="9" s="1"/>
  <c r="B175" i="9"/>
  <c r="B182" i="9" s="1"/>
  <c r="B191" i="9" s="1"/>
  <c r="B174" i="9"/>
  <c r="B181" i="9" s="1"/>
  <c r="B173" i="9"/>
  <c r="B180" i="9" s="1"/>
  <c r="A176" i="9"/>
  <c r="A183" i="9" s="1"/>
  <c r="A192" i="9" s="1"/>
  <c r="A175" i="9"/>
  <c r="A182" i="9" s="1"/>
  <c r="A191" i="9" s="1"/>
  <c r="B190" i="9"/>
  <c r="G182" i="9"/>
  <c r="F182" i="9"/>
  <c r="A190" i="9"/>
  <c r="F181" i="9"/>
  <c r="G181" i="9"/>
  <c r="B189" i="9"/>
  <c r="J182" i="9" l="1"/>
  <c r="J181" i="9"/>
  <c r="J183" i="9" s="1"/>
</calcChain>
</file>

<file path=xl/sharedStrings.xml><?xml version="1.0" encoding="utf-8"?>
<sst xmlns="http://schemas.openxmlformats.org/spreadsheetml/2006/main" count="441" uniqueCount="91">
  <si>
    <t>#1</t>
  </si>
  <si>
    <t>#0</t>
  </si>
  <si>
    <t>Column</t>
  </si>
  <si>
    <t>Norm</t>
  </si>
  <si>
    <t>Reflector</t>
  </si>
  <si>
    <t>Unit Reflector</t>
  </si>
  <si>
    <t>v * v^t</t>
  </si>
  <si>
    <t>Householder</t>
  </si>
  <si>
    <t>#2</t>
  </si>
  <si>
    <t>#3</t>
  </si>
  <si>
    <t>#4</t>
  </si>
  <si>
    <t>tr=</t>
  </si>
  <si>
    <t>det=</t>
  </si>
  <si>
    <t>H^2=</t>
  </si>
  <si>
    <t>tr*H=</t>
  </si>
  <si>
    <t>det*I=</t>
  </si>
  <si>
    <t>1st column=</t>
  </si>
  <si>
    <t>norm=</t>
  </si>
  <si>
    <t>refl=</t>
  </si>
  <si>
    <t>v=</t>
  </si>
  <si>
    <t>v*v^t=</t>
  </si>
  <si>
    <t>H=</t>
  </si>
  <si>
    <t>G1=</t>
  </si>
  <si>
    <t>G2=</t>
  </si>
  <si>
    <t>G2*G1*A=</t>
  </si>
  <si>
    <t>G[2-1]*A*G[2-1]^t=</t>
  </si>
  <si>
    <t>r=</t>
  </si>
  <si>
    <t>c=</t>
  </si>
  <si>
    <t>s=</t>
  </si>
  <si>
    <t>G=</t>
  </si>
  <si>
    <t>G3*B=</t>
  </si>
  <si>
    <t>G3*B*G3^t=</t>
  </si>
  <si>
    <t>#5</t>
  </si>
  <si>
    <t>#6</t>
  </si>
  <si>
    <t>#7</t>
  </si>
  <si>
    <t>#8</t>
  </si>
  <si>
    <t>#9</t>
  </si>
  <si>
    <t>G3=</t>
  </si>
  <si>
    <t>G3*G2*G1=</t>
  </si>
  <si>
    <t>a=</t>
  </si>
  <si>
    <t>a+e+k=</t>
  </si>
  <si>
    <t>p=</t>
    <phoneticPr fontId="0" type="noConversion"/>
  </si>
  <si>
    <t>a=</t>
    <phoneticPr fontId="0" type="noConversion"/>
  </si>
  <si>
    <t>b=</t>
  </si>
  <si>
    <t>ae+ak+ek-jf-bd=</t>
  </si>
  <si>
    <t>q=</t>
    <phoneticPr fontId="0" type="noConversion"/>
  </si>
  <si>
    <t>b=</t>
    <phoneticPr fontId="0" type="noConversion"/>
  </si>
  <si>
    <t>aek+cdj-ajf-bdk=</t>
  </si>
  <si>
    <t>c=</t>
    <phoneticPr fontId="0" type="noConversion"/>
  </si>
  <si>
    <t>d=</t>
  </si>
  <si>
    <t>u^3=</t>
    <phoneticPr fontId="0" type="noConversion"/>
  </si>
  <si>
    <t>+sqrt(</t>
    <phoneticPr fontId="0" type="noConversion"/>
  </si>
  <si>
    <t>)</t>
    <phoneticPr fontId="0" type="noConversion"/>
  </si>
  <si>
    <t>e=</t>
  </si>
  <si>
    <t>v^3=</t>
    <phoneticPr fontId="0" type="noConversion"/>
  </si>
  <si>
    <t>-sqrt(</t>
    <phoneticPr fontId="0" type="noConversion"/>
  </si>
  <si>
    <t>h=</t>
    <phoneticPr fontId="0" type="noConversion"/>
  </si>
  <si>
    <t>f=</t>
  </si>
  <si>
    <t>j=</t>
  </si>
  <si>
    <t>u=</t>
    <phoneticPr fontId="0" type="noConversion"/>
  </si>
  <si>
    <t>k=</t>
  </si>
  <si>
    <t>v=</t>
    <phoneticPr fontId="0" type="noConversion"/>
  </si>
  <si>
    <t>x=</t>
    <phoneticPr fontId="0" type="noConversion"/>
  </si>
  <si>
    <t>Verification=</t>
    <phoneticPr fontId="0" type="noConversion"/>
  </si>
  <si>
    <t xml:space="preserve"> </t>
    <phoneticPr fontId="0" type="noConversion"/>
  </si>
  <si>
    <t>r^3=</t>
  </si>
  <si>
    <t>tan=</t>
  </si>
  <si>
    <t>theta=</t>
  </si>
  <si>
    <t>cos=</t>
  </si>
  <si>
    <t>x=</t>
  </si>
  <si>
    <t>z=</t>
  </si>
  <si>
    <t>r=</t>
    <phoneticPr fontId="0" type="noConversion"/>
  </si>
  <si>
    <t>c=</t>
    <phoneticPr fontId="0" type="noConversion"/>
  </si>
  <si>
    <t>s=</t>
    <phoneticPr fontId="0" type="noConversion"/>
  </si>
  <si>
    <t>Shift=</t>
  </si>
  <si>
    <t>Unit reflector</t>
  </si>
  <si>
    <t>Householder matrix</t>
  </si>
  <si>
    <t>Q^T</t>
  </si>
  <si>
    <t>Q</t>
  </si>
  <si>
    <t>Verification</t>
  </si>
  <si>
    <t>#100</t>
  </si>
  <si>
    <t>H1=</t>
  </si>
  <si>
    <t>H2=</t>
  </si>
  <si>
    <t>Verification=</t>
  </si>
  <si>
    <t>Deflation Ratio=</t>
  </si>
  <si>
    <t>Deflation ratio</t>
  </si>
  <si>
    <t>Deflated to 3x3 case</t>
  </si>
  <si>
    <t>Deflated to 2x2 case</t>
  </si>
  <si>
    <t>Delta=</t>
  </si>
  <si>
    <t>Both complex root, Done.</t>
  </si>
  <si>
    <t>G2*G1=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</si>
</sst>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0" fillId="0" borderId="0" xfId="0" quotePrefix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2"/>
  <sheetViews>
    <sheetView topLeftCell="A174" workbookViewId="0">
      <selection activeCell="AF173" sqref="AF173:AN176"/>
    </sheetView>
  </sheetViews>
  <sheetFormatPr defaultRowHeight="15"/>
  <cols>
    <col min="1" max="1" width="13" bestFit="1" customWidth="1"/>
    <col min="2" max="2" width="12.85546875" bestFit="1" customWidth="1"/>
    <col min="3" max="3" width="12.7109375" bestFit="1" customWidth="1"/>
    <col min="4" max="4" width="9.5703125" bestFit="1" customWidth="1"/>
    <col min="32" max="33" width="9.28515625" bestFit="1" customWidth="1"/>
    <col min="34" max="34" width="12" bestFit="1" customWidth="1"/>
    <col min="35" max="35" width="9.28515625" bestFit="1" customWidth="1"/>
    <col min="37" max="37" width="9.28515625" bestFit="1" customWidth="1"/>
    <col min="38" max="38" width="11" bestFit="1" customWidth="1"/>
    <col min="39" max="40" width="9.28515625" bestFit="1" customWidth="1"/>
  </cols>
  <sheetData>
    <row r="1" spans="1:18">
      <c r="A1" t="s">
        <v>1</v>
      </c>
      <c r="F1" t="s">
        <v>2</v>
      </c>
      <c r="G1" t="s">
        <v>3</v>
      </c>
      <c r="H1" t="s">
        <v>4</v>
      </c>
      <c r="J1" t="s">
        <v>5</v>
      </c>
      <c r="L1" t="s">
        <v>6</v>
      </c>
      <c r="P1" t="s">
        <v>7</v>
      </c>
    </row>
    <row r="2" spans="1:18">
      <c r="A2">
        <v>4</v>
      </c>
      <c r="B2">
        <v>4</v>
      </c>
    </row>
    <row r="3" spans="1:18">
      <c r="A3">
        <v>-3.5694421973592254</v>
      </c>
      <c r="B3">
        <v>9.3160263708859929</v>
      </c>
      <c r="C3">
        <v>-3.6938610070449012</v>
      </c>
      <c r="D3">
        <v>12.601891140270173</v>
      </c>
    </row>
    <row r="4" spans="1:18">
      <c r="A4">
        <v>-4.4853808533749326</v>
      </c>
      <c r="B4">
        <v>5.7762222832594485</v>
      </c>
      <c r="C4">
        <v>4.3840444220588299</v>
      </c>
      <c r="D4">
        <v>7.5497403497491895</v>
      </c>
      <c r="F4">
        <f>A4</f>
        <v>-4.4853808533749326</v>
      </c>
      <c r="G4">
        <f>SQRT(SUMPRODUCT(F4:F6,F4:F6))</f>
        <v>6.0225247443049827</v>
      </c>
      <c r="H4">
        <f>F4-G4</f>
        <v>-10.507905597679915</v>
      </c>
      <c r="I4">
        <f>SQRT(SUMPRODUCT(H4:H6,H4:H6))</f>
        <v>11.250255239135523</v>
      </c>
      <c r="J4">
        <f>H4/I$4</f>
        <v>-0.93401486226968033</v>
      </c>
      <c r="L4">
        <f t="array" ref="L4:N6">MMULT(J4:J6,TRANSPOSE(J4:J6))</f>
        <v>0.8723837629406499</v>
      </c>
      <c r="M4">
        <v>-0.11981668526946392</v>
      </c>
      <c r="N4">
        <v>0.31140696047005734</v>
      </c>
      <c r="P4">
        <f>1-2*L4</f>
        <v>-0.7447675258812998</v>
      </c>
      <c r="Q4">
        <f t="shared" ref="Q4:R5" si="0">-2*M4</f>
        <v>0.23963337053892783</v>
      </c>
      <c r="R4">
        <f t="shared" si="0"/>
        <v>-0.62281392094011467</v>
      </c>
    </row>
    <row r="5" spans="1:18">
      <c r="A5">
        <v>1.4431979036318978</v>
      </c>
      <c r="B5">
        <v>3.7636328907381351</v>
      </c>
      <c r="C5">
        <v>-4.3545403170178503</v>
      </c>
      <c r="D5">
        <v>5.6371367508942392</v>
      </c>
      <c r="F5">
        <f t="shared" ref="F5:F6" si="1">A5</f>
        <v>1.4431979036318978</v>
      </c>
      <c r="H5">
        <f>F5</f>
        <v>1.4431979036318978</v>
      </c>
      <c r="J5">
        <f t="shared" ref="J5:J6" si="2">H5/I$4</f>
        <v>0.1282813476632548</v>
      </c>
      <c r="L5">
        <v>-0.11981668526946392</v>
      </c>
      <c r="M5">
        <v>1.6456104158300847E-2</v>
      </c>
      <c r="N5">
        <v>-4.2769881052794931E-2</v>
      </c>
      <c r="P5">
        <f t="shared" ref="P5:Q6" si="3">-2*L5</f>
        <v>0.23963337053892783</v>
      </c>
      <c r="Q5">
        <f>1-2*M5</f>
        <v>0.96708779168339831</v>
      </c>
      <c r="R5">
        <f t="shared" si="0"/>
        <v>8.5539762105589862E-2</v>
      </c>
    </row>
    <row r="6" spans="1:18">
      <c r="A6">
        <v>-3.7509122499594487</v>
      </c>
      <c r="B6">
        <v>5.5094838761070211</v>
      </c>
      <c r="C6">
        <v>11.018198478193678</v>
      </c>
      <c r="D6">
        <v>5.8190794529727725</v>
      </c>
      <c r="F6">
        <f t="shared" si="1"/>
        <v>-3.7509122499594487</v>
      </c>
      <c r="H6">
        <f>F6</f>
        <v>-3.7509122499594487</v>
      </c>
      <c r="J6">
        <f t="shared" si="2"/>
        <v>-0.33340685790944519</v>
      </c>
      <c r="L6">
        <v>0.31140696047005734</v>
      </c>
      <c r="M6">
        <v>-4.2769881052794931E-2</v>
      </c>
      <c r="N6">
        <v>0.11116013290104897</v>
      </c>
      <c r="P6">
        <f t="shared" si="3"/>
        <v>-0.62281392094011467</v>
      </c>
      <c r="Q6">
        <f t="shared" si="3"/>
        <v>8.5539762105589862E-2</v>
      </c>
      <c r="R6">
        <f>1-2*N6</f>
        <v>0.77767973419790204</v>
      </c>
    </row>
    <row r="8" spans="1:18">
      <c r="A8">
        <f>A3</f>
        <v>-3.5694421973592254</v>
      </c>
      <c r="B8">
        <f t="shared" ref="B8:D8" si="4">B3</f>
        <v>9.3160263708859929</v>
      </c>
      <c r="C8">
        <f t="shared" si="4"/>
        <v>-3.6938610070449012</v>
      </c>
      <c r="D8">
        <f t="shared" si="4"/>
        <v>12.601891140270173</v>
      </c>
    </row>
    <row r="9" spans="1:18">
      <c r="A9">
        <f t="array" ref="A9:D11">MMULT(P4:R6,A4:D6)</f>
        <v>6.0225247443049801</v>
      </c>
      <c r="B9">
        <v>-6.8314339989993798</v>
      </c>
      <c r="C9">
        <v>-11.170874486785316</v>
      </c>
      <c r="D9">
        <v>-7.8961590518913054</v>
      </c>
    </row>
    <row r="10" spans="1:18">
      <c r="A10">
        <v>3.3306690738754696E-16</v>
      </c>
      <c r="B10">
        <v>5.4952189758172487</v>
      </c>
      <c r="C10">
        <v>-2.2181653608739156</v>
      </c>
      <c r="D10">
        <v>7.7585385306245955</v>
      </c>
    </row>
    <row r="11" spans="1:18">
      <c r="A11">
        <v>-4.4408920985006262E-16</v>
      </c>
      <c r="B11">
        <v>1.0090425700065695</v>
      </c>
      <c r="C11">
        <v>5.4656994249863828</v>
      </c>
      <c r="D11">
        <v>0.30549610958542495</v>
      </c>
    </row>
    <row r="13" spans="1:18">
      <c r="A13">
        <f>A8</f>
        <v>-3.5694421973592254</v>
      </c>
      <c r="B13">
        <f t="array" ref="B13:D16">MMULT(B8:D11,P4:R6)</f>
        <v>-15.672079507042351</v>
      </c>
      <c r="C13">
        <v>-0.26189431458426982</v>
      </c>
      <c r="D13">
        <v>3.6821124489294563</v>
      </c>
    </row>
    <row r="14" spans="1:18">
      <c r="A14">
        <f t="shared" ref="A14:A16" si="5">A9</f>
        <v>6.0225247443049801</v>
      </c>
      <c r="B14">
        <v>7.328753671995683</v>
      </c>
      <c r="C14">
        <v>-13.115691460238756</v>
      </c>
      <c r="D14">
        <v>-2.8415246242097965</v>
      </c>
    </row>
    <row r="15" spans="1:18">
      <c r="A15">
        <f t="shared" si="5"/>
        <v>3.3306690738754696E-16</v>
      </c>
      <c r="B15">
        <v>-9.4563328856575559</v>
      </c>
      <c r="C15">
        <v>-0.16465925521492042</v>
      </c>
      <c r="D15">
        <v>2.4214179682270403</v>
      </c>
      <c r="F15">
        <f>B15</f>
        <v>-9.4563328856575559</v>
      </c>
      <c r="G15">
        <f>SQRT(SUMPRODUCT(F15:F16,F15:F16))</f>
        <v>9.4634904594132045</v>
      </c>
      <c r="H15">
        <f>F15-G15</f>
        <v>-18.91982334507076</v>
      </c>
      <c r="I15">
        <f>SQRT(SUMPRODUCT(H15:H16,H15:H16))</f>
        <v>18.923401793539149</v>
      </c>
      <c r="J15">
        <f>H15/I$15</f>
        <v>-0.99981089824612768</v>
      </c>
      <c r="L15">
        <f t="array" ref="L15:M16">MMULT(J15:J16,TRANSPOSE(J15:J16))</f>
        <v>0.99962183225172863</v>
      </c>
      <c r="M15">
        <v>-1.9442858262755311E-2</v>
      </c>
      <c r="P15">
        <f>1-2*L15</f>
        <v>-0.99924366450345725</v>
      </c>
      <c r="Q15">
        <f>-2*M15</f>
        <v>3.8885716525510622E-2</v>
      </c>
    </row>
    <row r="16" spans="1:18">
      <c r="A16">
        <f t="shared" si="5"/>
        <v>-4.4408920985006262E-16</v>
      </c>
      <c r="B16">
        <v>0.36799460734661615</v>
      </c>
      <c r="C16">
        <v>5.5537435235213577</v>
      </c>
      <c r="D16">
        <v>7.6667002433599224E-2</v>
      </c>
      <c r="F16">
        <f>B16</f>
        <v>0.36799460734661615</v>
      </c>
      <c r="H16">
        <f>F16</f>
        <v>0.36799460734661615</v>
      </c>
      <c r="J16">
        <f>H16/I$15</f>
        <v>1.9446535636750962E-2</v>
      </c>
      <c r="L16">
        <v>-1.9442858262755311E-2</v>
      </c>
      <c r="M16">
        <v>3.7816774827142513E-4</v>
      </c>
      <c r="P16">
        <f>-2*L16</f>
        <v>3.8885716525510622E-2</v>
      </c>
      <c r="Q16">
        <f>1-2*M16</f>
        <v>0.99924366450345714</v>
      </c>
    </row>
    <row r="18" spans="1:29">
      <c r="A18">
        <f t="shared" ref="A18:D19" si="6">A13</f>
        <v>-3.5694421973592254</v>
      </c>
      <c r="B18">
        <f t="shared" si="6"/>
        <v>-15.672079507042351</v>
      </c>
      <c r="C18">
        <f t="shared" si="6"/>
        <v>-0.26189431458426982</v>
      </c>
      <c r="D18">
        <f t="shared" si="6"/>
        <v>3.6821124489294563</v>
      </c>
    </row>
    <row r="19" spans="1:29">
      <c r="A19">
        <f t="shared" si="6"/>
        <v>6.0225247443049801</v>
      </c>
      <c r="B19">
        <f t="shared" si="6"/>
        <v>7.328753671995683</v>
      </c>
      <c r="C19">
        <f t="shared" si="6"/>
        <v>-13.115691460238756</v>
      </c>
      <c r="D19">
        <f t="shared" si="6"/>
        <v>-2.8415246242097965</v>
      </c>
    </row>
    <row r="20" spans="1:29">
      <c r="A20">
        <f t="array" ref="A20:D21">MMULT(P15:Q16,A15:D16)</f>
        <v>-3.5008372418903357E-16</v>
      </c>
      <c r="B20">
        <v>9.4634904594132063</v>
      </c>
      <c r="C20">
        <v>0.38049601388640913</v>
      </c>
      <c r="D20">
        <v>-2.41660531254221</v>
      </c>
    </row>
    <row r="21" spans="1:29">
      <c r="A21">
        <v>-4.3080178407232067E-16</v>
      </c>
      <c r="B21">
        <v>0</v>
      </c>
      <c r="C21">
        <v>5.5431401370342348</v>
      </c>
      <c r="D21">
        <v>0.17076758916049972</v>
      </c>
    </row>
    <row r="22" spans="1:29">
      <c r="F22" t="s">
        <v>81</v>
      </c>
      <c r="K22" t="s">
        <v>82</v>
      </c>
      <c r="P22" t="s">
        <v>21</v>
      </c>
      <c r="U22" t="s">
        <v>83</v>
      </c>
    </row>
    <row r="23" spans="1:29">
      <c r="A23">
        <f>A18</f>
        <v>-3.5694421973592254</v>
      </c>
      <c r="B23">
        <f>B18</f>
        <v>-15.672079507042351</v>
      </c>
      <c r="C23">
        <f t="array" ref="C23:D26">MMULT(C18:D21,P15:Q16)</f>
        <v>0.40487781552193158</v>
      </c>
      <c r="D23">
        <v>3.6691435885055022</v>
      </c>
      <c r="F23">
        <v>1</v>
      </c>
      <c r="G23">
        <v>0</v>
      </c>
      <c r="H23">
        <v>0</v>
      </c>
      <c r="I23">
        <v>0</v>
      </c>
      <c r="K23">
        <v>1</v>
      </c>
      <c r="L23">
        <v>0</v>
      </c>
      <c r="M23">
        <v>0</v>
      </c>
      <c r="N23">
        <v>0</v>
      </c>
      <c r="P23">
        <f t="array" ref="P23:S26">MMULT(K23:N26,F23:I26)</f>
        <v>1</v>
      </c>
      <c r="Q23">
        <v>0</v>
      </c>
      <c r="R23">
        <v>0</v>
      </c>
      <c r="S23">
        <v>0</v>
      </c>
      <c r="U23">
        <f t="array" ref="U23:X26">MMULT(P23:S26,MMULT(A3:D6,TRANSPOSE(P23:S26)))</f>
        <v>-3.5694421973592254</v>
      </c>
      <c r="V23">
        <v>-15.672079507042351</v>
      </c>
      <c r="W23">
        <v>0.40487781552193192</v>
      </c>
      <c r="X23">
        <v>3.669143588505503</v>
      </c>
      <c r="Z23">
        <f>U23-A23</f>
        <v>0</v>
      </c>
      <c r="AA23">
        <f t="shared" ref="AA23:AC23" si="7">V23-B23</f>
        <v>0</v>
      </c>
      <c r="AB23">
        <f t="shared" si="7"/>
        <v>0</v>
      </c>
      <c r="AC23">
        <f t="shared" si="7"/>
        <v>0</v>
      </c>
    </row>
    <row r="24" spans="1:29">
      <c r="A24">
        <f t="shared" ref="A24:B26" si="8">A19</f>
        <v>6.0225247443049801</v>
      </c>
      <c r="B24">
        <f t="shared" si="8"/>
        <v>7.328753671995683</v>
      </c>
      <c r="C24">
        <v>12.995276876188393</v>
      </c>
      <c r="D24">
        <v>-3.3493885384311106</v>
      </c>
      <c r="F24">
        <v>0</v>
      </c>
      <c r="G24">
        <f>P4</f>
        <v>-0.7447675258812998</v>
      </c>
      <c r="H24">
        <f t="shared" ref="H24:I24" si="9">Q4</f>
        <v>0.23963337053892783</v>
      </c>
      <c r="I24">
        <f t="shared" si="9"/>
        <v>-0.62281392094011467</v>
      </c>
      <c r="K24">
        <v>0</v>
      </c>
      <c r="L24">
        <v>1</v>
      </c>
      <c r="M24">
        <v>0</v>
      </c>
      <c r="N24">
        <v>0</v>
      </c>
      <c r="P24">
        <v>0</v>
      </c>
      <c r="Q24">
        <v>-0.7447675258812998</v>
      </c>
      <c r="R24">
        <v>0.23963337053892783</v>
      </c>
      <c r="S24">
        <v>-0.62281392094011467</v>
      </c>
      <c r="U24">
        <v>6.0225247443049801</v>
      </c>
      <c r="V24">
        <v>7.3287536719956838</v>
      </c>
      <c r="W24">
        <v>12.995276876188397</v>
      </c>
      <c r="X24">
        <v>-3.3493885384311115</v>
      </c>
      <c r="Z24">
        <f t="shared" ref="Z24:Z26" si="10">U24-A24</f>
        <v>0</v>
      </c>
      <c r="AA24">
        <f t="shared" ref="AA24:AA26" si="11">V24-B24</f>
        <v>0</v>
      </c>
      <c r="AB24">
        <f t="shared" ref="AB24:AB26" si="12">W24-C24</f>
        <v>0</v>
      </c>
      <c r="AC24">
        <f t="shared" ref="AC24:AC26" si="13">X24-D24</f>
        <v>0</v>
      </c>
    </row>
    <row r="25" spans="1:29">
      <c r="A25">
        <f t="shared" si="8"/>
        <v>-3.5008372418903357E-16</v>
      </c>
      <c r="B25">
        <f t="shared" si="8"/>
        <v>9.4634904594132063</v>
      </c>
      <c r="C25">
        <v>-0.47417966038237325</v>
      </c>
      <c r="D25">
        <v>-2.3999816880281264</v>
      </c>
      <c r="F25">
        <v>0</v>
      </c>
      <c r="G25">
        <f t="shared" ref="G25:G26" si="14">P5</f>
        <v>0.23963337053892783</v>
      </c>
      <c r="H25">
        <f t="shared" ref="H25:H26" si="15">Q5</f>
        <v>0.96708779168339831</v>
      </c>
      <c r="I25">
        <f t="shared" ref="I25:I26" si="16">R5</f>
        <v>8.5539762105589862E-2</v>
      </c>
      <c r="K25">
        <v>0</v>
      </c>
      <c r="L25">
        <v>0</v>
      </c>
      <c r="M25">
        <f>P15</f>
        <v>-0.99924366450345725</v>
      </c>
      <c r="N25">
        <f>Q15</f>
        <v>3.8885716525510622E-2</v>
      </c>
      <c r="P25">
        <v>0</v>
      </c>
      <c r="Q25">
        <v>-0.26367069289245215</v>
      </c>
      <c r="R25">
        <v>-0.96303007391737749</v>
      </c>
      <c r="S25">
        <v>-5.523443165548951E-2</v>
      </c>
      <c r="U25">
        <v>-3.6082248300317588E-16</v>
      </c>
      <c r="V25">
        <v>9.4634904594132045</v>
      </c>
      <c r="W25">
        <v>-0.47417966038237336</v>
      </c>
      <c r="X25">
        <v>-2.3999816880281264</v>
      </c>
      <c r="Z25">
        <f t="shared" si="10"/>
        <v>-1.0738758814142309E-17</v>
      </c>
      <c r="AA25">
        <f t="shared" si="11"/>
        <v>0</v>
      </c>
      <c r="AB25">
        <f t="shared" si="12"/>
        <v>0</v>
      </c>
      <c r="AC25">
        <f t="shared" si="13"/>
        <v>0</v>
      </c>
    </row>
    <row r="26" spans="1:29">
      <c r="A26">
        <f t="shared" si="8"/>
        <v>-4.3080178407232067E-16</v>
      </c>
      <c r="B26">
        <f t="shared" si="8"/>
        <v>0</v>
      </c>
      <c r="C26">
        <v>-5.5323072433224452</v>
      </c>
      <c r="D26">
        <v>0.38618740760105197</v>
      </c>
      <c r="F26">
        <v>0</v>
      </c>
      <c r="G26">
        <f t="shared" si="14"/>
        <v>-0.62281392094011467</v>
      </c>
      <c r="H26">
        <f t="shared" si="15"/>
        <v>8.5539762105589862E-2</v>
      </c>
      <c r="I26">
        <f t="shared" si="16"/>
        <v>0.77767973419790204</v>
      </c>
      <c r="K26">
        <v>0</v>
      </c>
      <c r="L26">
        <v>0</v>
      </c>
      <c r="M26">
        <f>P16</f>
        <v>3.8885716525510622E-2</v>
      </c>
      <c r="N26">
        <f>Q16</f>
        <v>0.99924366450345714</v>
      </c>
      <c r="P26">
        <v>0</v>
      </c>
      <c r="Q26">
        <v>-0.61302454934713724</v>
      </c>
      <c r="R26">
        <v>0.12308096706982627</v>
      </c>
      <c r="S26">
        <v>0.78041782235088375</v>
      </c>
      <c r="U26">
        <v>-8.8817841970012523E-16</v>
      </c>
      <c r="V26">
        <v>0</v>
      </c>
      <c r="W26">
        <v>-5.5323072433224452</v>
      </c>
      <c r="X26">
        <v>0.38618740760105141</v>
      </c>
      <c r="Z26">
        <f t="shared" si="10"/>
        <v>-4.5737663562780456E-16</v>
      </c>
      <c r="AA26">
        <f t="shared" si="11"/>
        <v>0</v>
      </c>
      <c r="AB26">
        <f t="shared" si="12"/>
        <v>0</v>
      </c>
      <c r="AC26">
        <f t="shared" si="13"/>
        <v>-5.5511151231257827E-16</v>
      </c>
    </row>
    <row r="28" spans="1:29">
      <c r="A28" t="s">
        <v>0</v>
      </c>
    </row>
    <row r="29" spans="1:29">
      <c r="A29">
        <v>4</v>
      </c>
      <c r="B29">
        <v>4</v>
      </c>
    </row>
    <row r="30" spans="1:29">
      <c r="A30">
        <f>A23</f>
        <v>-3.5694421973592254</v>
      </c>
      <c r="B30">
        <f t="shared" ref="B30:D30" si="17">B23</f>
        <v>-15.672079507042351</v>
      </c>
      <c r="C30">
        <f t="shared" si="17"/>
        <v>0.40487781552193158</v>
      </c>
      <c r="D30">
        <f t="shared" si="17"/>
        <v>3.6691435885055022</v>
      </c>
      <c r="F30">
        <f>C32</f>
        <v>-0.47417966038237325</v>
      </c>
      <c r="G30">
        <f>D32</f>
        <v>-2.3999816880281264</v>
      </c>
      <c r="I30" t="s">
        <v>11</v>
      </c>
      <c r="J30">
        <f>F30+G31</f>
        <v>-8.7992252781321278E-2</v>
      </c>
    </row>
    <row r="31" spans="1:29">
      <c r="A31">
        <f t="shared" ref="A31:D31" si="18">A24</f>
        <v>6.0225247443049801</v>
      </c>
      <c r="B31">
        <f t="shared" si="18"/>
        <v>7.328753671995683</v>
      </c>
      <c r="C31">
        <f t="shared" si="18"/>
        <v>12.995276876188393</v>
      </c>
      <c r="D31">
        <f t="shared" si="18"/>
        <v>-3.3493885384311106</v>
      </c>
      <c r="F31">
        <f>C33</f>
        <v>-5.5323072433224452</v>
      </c>
      <c r="G31">
        <f>D33</f>
        <v>0.38618740760105197</v>
      </c>
      <c r="I31" t="s">
        <v>12</v>
      </c>
      <c r="J31">
        <f>F30*G31-F31*G30</f>
        <v>-13.460558290299449</v>
      </c>
    </row>
    <row r="32" spans="1:29">
      <c r="A32">
        <f t="shared" ref="A32:D32" si="19">A25</f>
        <v>-3.5008372418903357E-16</v>
      </c>
      <c r="B32">
        <f t="shared" si="19"/>
        <v>9.4634904594132063</v>
      </c>
      <c r="C32">
        <f t="shared" si="19"/>
        <v>-0.47417966038237325</v>
      </c>
      <c r="D32">
        <f t="shared" si="19"/>
        <v>-2.3999816880281264</v>
      </c>
    </row>
    <row r="33" spans="1:29">
      <c r="A33">
        <f t="shared" ref="A33:D33" si="20">A26</f>
        <v>-4.3080178407232067E-16</v>
      </c>
      <c r="B33">
        <f t="shared" si="20"/>
        <v>0</v>
      </c>
      <c r="C33">
        <f t="shared" si="20"/>
        <v>-5.5323072433224452</v>
      </c>
      <c r="D33">
        <f t="shared" si="20"/>
        <v>0.38618740760105197</v>
      </c>
    </row>
    <row r="35" spans="1:29">
      <c r="A35" t="s">
        <v>13</v>
      </c>
      <c r="F35" t="s">
        <v>14</v>
      </c>
      <c r="K35" t="s">
        <v>15</v>
      </c>
    </row>
    <row r="36" spans="1:29">
      <c r="A36">
        <f t="array" ref="A36:D39">MMULT(A30:D33,A30:D33)</f>
        <v>-81.644569025588908</v>
      </c>
      <c r="B36">
        <v>-55.084670977819329</v>
      </c>
      <c r="C36">
        <v>-225.59901485569173</v>
      </c>
      <c r="D36">
        <v>39.840365228706638</v>
      </c>
      <c r="F36">
        <f>J30*A30</f>
        <v>0.31408326011834786</v>
      </c>
      <c r="G36">
        <f>J30*B30</f>
        <v>1.3790215815926354</v>
      </c>
      <c r="H36">
        <f>J30*C30</f>
        <v>-3.562611108895497E-2</v>
      </c>
      <c r="I36">
        <f>J30*D30</f>
        <v>-0.3228562101307404</v>
      </c>
      <c r="K36">
        <f>J31</f>
        <v>-13.460558290299449</v>
      </c>
      <c r="L36">
        <v>0</v>
      </c>
      <c r="M36">
        <v>0</v>
      </c>
      <c r="N36">
        <v>0</v>
      </c>
    </row>
    <row r="37" spans="1:29">
      <c r="A37">
        <v>22.640546377547704</v>
      </c>
      <c r="B37">
        <v>82.305822494154555</v>
      </c>
      <c r="C37">
        <v>110.04532028350494</v>
      </c>
      <c r="D37">
        <v>-34.931253708197787</v>
      </c>
      <c r="F37">
        <f>J30*A31</f>
        <v>-0.52993551968264607</v>
      </c>
      <c r="G37">
        <f>J30*B31</f>
        <v>-0.6448735456782807</v>
      </c>
      <c r="H37">
        <f>J30*C31</f>
        <v>-1.1434836878528283</v>
      </c>
      <c r="I37">
        <f>J30*D31</f>
        <v>0.29472024293649052</v>
      </c>
      <c r="K37">
        <v>0</v>
      </c>
      <c r="L37">
        <f>J31</f>
        <v>-13.460558290299449</v>
      </c>
      <c r="M37">
        <v>0</v>
      </c>
      <c r="N37">
        <v>0</v>
      </c>
    </row>
    <row r="38" spans="1:29">
      <c r="A38">
        <v>56.994105459310141</v>
      </c>
      <c r="B38">
        <v>64.86819576224427</v>
      </c>
      <c r="C38">
        <v>136.48296116208149</v>
      </c>
      <c r="D38">
        <v>-31.485726682947245</v>
      </c>
      <c r="F38">
        <f>J30*A32</f>
        <v>3.0804655553467803E-17</v>
      </c>
      <c r="G38">
        <f>J30*B32</f>
        <v>-0.83271384469830911</v>
      </c>
      <c r="H38">
        <f>J30*C32</f>
        <v>4.1724136540126862E-2</v>
      </c>
      <c r="I38">
        <f>J30*D32</f>
        <v>0.21117979536351303</v>
      </c>
      <c r="K38">
        <v>0</v>
      </c>
      <c r="L38">
        <v>0</v>
      </c>
      <c r="M38">
        <f>J31</f>
        <v>-13.460558290299449</v>
      </c>
      <c r="N38">
        <v>0</v>
      </c>
    </row>
    <row r="39" spans="1:29">
      <c r="A39">
        <v>3.3081225656848687E-15</v>
      </c>
      <c r="B39">
        <v>-52.354936815724528</v>
      </c>
      <c r="C39">
        <v>0.48680017741836323</v>
      </c>
      <c r="D39">
        <v>13.426576790308852</v>
      </c>
      <c r="F39">
        <f>J30*A33</f>
        <v>3.7907219482735829E-17</v>
      </c>
      <c r="G39">
        <f>J30*B33</f>
        <v>0</v>
      </c>
      <c r="H39">
        <f>J30*C33</f>
        <v>0.48680017741836329</v>
      </c>
      <c r="I39">
        <f>J30*D33</f>
        <v>-3.3981499990594917E-2</v>
      </c>
      <c r="K39">
        <v>0</v>
      </c>
      <c r="L39">
        <v>0</v>
      </c>
      <c r="M39">
        <v>0</v>
      </c>
      <c r="N39">
        <f>J31</f>
        <v>-13.460558290299449</v>
      </c>
    </row>
    <row r="41" spans="1:29">
      <c r="A41" t="s">
        <v>16</v>
      </c>
      <c r="C41" t="s">
        <v>17</v>
      </c>
      <c r="D41" t="s">
        <v>18</v>
      </c>
      <c r="E41" t="s">
        <v>19</v>
      </c>
      <c r="G41" t="s">
        <v>20</v>
      </c>
      <c r="K41" t="s">
        <v>21</v>
      </c>
    </row>
    <row r="42" spans="1:29">
      <c r="A42">
        <f t="array" ref="A42:A45">A36:D39-F36:I39+K36:N39</f>
        <v>-95.419210576006705</v>
      </c>
      <c r="C42">
        <f>SQRT(SUMPRODUCT(A42:A44,A42:A44))</f>
        <v>113.53424609079481</v>
      </c>
      <c r="D42">
        <f>A42+SIGN(A42)*C42</f>
        <v>-208.95345666680151</v>
      </c>
      <c r="E42">
        <f>D42/(SQRT(SUMPRODUCT(D42:D44,D42:D44)))</f>
        <v>-0.95928210272934611</v>
      </c>
      <c r="G42">
        <f t="array" ref="G42:I44">MMULT(E42:E44,TRANSPOSE(E42:E44))</f>
        <v>0.92022215261683571</v>
      </c>
      <c r="H42">
        <v>-0.10204181863638138</v>
      </c>
      <c r="I42">
        <v>-0.2509996209149582</v>
      </c>
      <c r="K42">
        <f>1-2*G42</f>
        <v>-0.84044430523367142</v>
      </c>
      <c r="L42">
        <f t="shared" ref="L42:M43" si="21">-2*H42</f>
        <v>0.20408363727276277</v>
      </c>
      <c r="M42">
        <f t="shared" si="21"/>
        <v>0.5019992418299164</v>
      </c>
      <c r="N42">
        <v>0</v>
      </c>
    </row>
    <row r="43" spans="1:29">
      <c r="A43">
        <v>23.170481897230349</v>
      </c>
      <c r="D43">
        <f>A43</f>
        <v>23.170481897230349</v>
      </c>
      <c r="E43">
        <f>D43/(SQRT(SUMPRODUCT(D42:D44,D42:D44)))</f>
        <v>0.10637310791690198</v>
      </c>
      <c r="G43">
        <v>-0.10204181863638138</v>
      </c>
      <c r="H43">
        <v>1.1315238087900874E-2</v>
      </c>
      <c r="I43">
        <v>2.7832907219599638E-2</v>
      </c>
      <c r="K43">
        <f t="shared" ref="K43:L44" si="22">-2*G43</f>
        <v>0.20408363727276277</v>
      </c>
      <c r="L43">
        <f>1-2*H43</f>
        <v>0.97736952382419828</v>
      </c>
      <c r="M43">
        <f t="shared" si="21"/>
        <v>-5.5665814439199275E-2</v>
      </c>
      <c r="N43">
        <v>0</v>
      </c>
    </row>
    <row r="44" spans="1:29">
      <c r="A44">
        <v>56.994105459310141</v>
      </c>
      <c r="D44">
        <f>A44</f>
        <v>56.994105459310141</v>
      </c>
      <c r="E44">
        <f>D44/(SQRT(SUMPRODUCT(D42:D44,D42:D44)))</f>
        <v>0.26165360554607969</v>
      </c>
      <c r="G44">
        <v>-0.2509996209149582</v>
      </c>
      <c r="H44">
        <v>2.7832907219599638E-2</v>
      </c>
      <c r="I44">
        <v>6.846260929526346E-2</v>
      </c>
      <c r="K44">
        <f t="shared" si="22"/>
        <v>0.5019992418299164</v>
      </c>
      <c r="L44">
        <f t="shared" si="22"/>
        <v>-5.5665814439199275E-2</v>
      </c>
      <c r="M44">
        <f>1-2*I44</f>
        <v>0.86307478140947302</v>
      </c>
      <c r="N44">
        <v>0</v>
      </c>
    </row>
    <row r="45" spans="1:29">
      <c r="A45">
        <v>3.2702153462021327E-15</v>
      </c>
      <c r="K45">
        <v>0</v>
      </c>
      <c r="L45">
        <v>0</v>
      </c>
      <c r="M45">
        <v>0</v>
      </c>
      <c r="N45">
        <v>1</v>
      </c>
    </row>
    <row r="46" spans="1:29">
      <c r="K46" t="s">
        <v>22</v>
      </c>
      <c r="P46" t="s">
        <v>23</v>
      </c>
      <c r="U46" t="s">
        <v>24</v>
      </c>
      <c r="Z46" t="s">
        <v>25</v>
      </c>
    </row>
    <row r="47" spans="1:29">
      <c r="A47">
        <f t="array" ref="A47:D50">MMULT(MMULT(K42:N45,A30:D33),K42:N45)</f>
        <v>1.4496638849982737</v>
      </c>
      <c r="B47">
        <v>19.72605120387048</v>
      </c>
      <c r="C47">
        <v>2.8319038805063208</v>
      </c>
      <c r="D47">
        <v>-4.9720552174026125</v>
      </c>
      <c r="F47" t="s">
        <v>26</v>
      </c>
      <c r="G47">
        <f>SQRT(A48*A48+A49*A49)</f>
        <v>3.0844412747322685</v>
      </c>
      <c r="H47" t="s">
        <v>27</v>
      </c>
      <c r="I47">
        <f>A48/G47</f>
        <v>0.90696404618447812</v>
      </c>
      <c r="K47">
        <v>1</v>
      </c>
      <c r="L47">
        <v>0</v>
      </c>
      <c r="M47">
        <v>0</v>
      </c>
      <c r="N47">
        <v>0</v>
      </c>
      <c r="P47">
        <v>1</v>
      </c>
      <c r="Q47">
        <v>0</v>
      </c>
      <c r="R47">
        <v>0</v>
      </c>
      <c r="S47">
        <v>0</v>
      </c>
      <c r="U47">
        <f t="array" ref="U47:X50">MMULT(P47:S50,MMULT(K47:N50,A47:D50))</f>
        <v>1.4496638849982737</v>
      </c>
      <c r="V47">
        <v>19.72605120387048</v>
      </c>
      <c r="W47">
        <v>2.8319038805063208</v>
      </c>
      <c r="X47">
        <v>-4.9720552174026125</v>
      </c>
      <c r="Z47">
        <f t="array" ref="Z47:AC50">MMULT(MMULT(U47:X50,TRANSPOSE(K47:N50)), TRANSPOSE(P47:S50))</f>
        <v>1.4496638849982737</v>
      </c>
      <c r="AA47">
        <v>17.50891027645994</v>
      </c>
      <c r="AB47">
        <v>-5.74033650240023</v>
      </c>
      <c r="AC47">
        <v>9.0743984120785903</v>
      </c>
    </row>
    <row r="48" spans="1:29">
      <c r="A48">
        <v>2.7974773387495877</v>
      </c>
      <c r="B48">
        <v>3.6994210131030325</v>
      </c>
      <c r="C48">
        <v>13.454004377544743</v>
      </c>
      <c r="D48">
        <v>-2.3911811763871524</v>
      </c>
      <c r="H48" t="s">
        <v>28</v>
      </c>
      <c r="I48">
        <f>A49/G47</f>
        <v>0.42120804708443066</v>
      </c>
      <c r="K48">
        <v>0</v>
      </c>
      <c r="L48">
        <f>I47</f>
        <v>0.90696404618447812</v>
      </c>
      <c r="M48">
        <f>I48</f>
        <v>0.42120804708443066</v>
      </c>
      <c r="N48">
        <v>0</v>
      </c>
      <c r="P48">
        <v>0</v>
      </c>
      <c r="Q48">
        <f>I49</f>
        <v>0.74314834258479912</v>
      </c>
      <c r="R48">
        <v>0</v>
      </c>
      <c r="S48">
        <f>I50</f>
        <v>-0.66912670019471365</v>
      </c>
      <c r="U48">
        <v>4.1505054885866342</v>
      </c>
      <c r="V48">
        <v>2.1347589520465347</v>
      </c>
      <c r="W48">
        <v>11.679605740388226</v>
      </c>
      <c r="X48">
        <v>-1.8835484982932904</v>
      </c>
      <c r="Z48">
        <v>4.1505054885866342</v>
      </c>
      <c r="AA48">
        <v>6.355129883881677</v>
      </c>
      <c r="AB48">
        <v>9.693804830954436</v>
      </c>
      <c r="AC48">
        <v>3.1875716522195781</v>
      </c>
    </row>
    <row r="49" spans="1:29">
      <c r="A49">
        <v>1.2991914856765907</v>
      </c>
      <c r="B49">
        <v>-0.48756922695480642</v>
      </c>
      <c r="C49">
        <v>-1.8639530838472218</v>
      </c>
      <c r="D49">
        <v>-4.3009930321665113E-2</v>
      </c>
      <c r="F49" t="s">
        <v>26</v>
      </c>
      <c r="G49">
        <f>SQRT(G47*G47+A50*A50)</f>
        <v>4.1505054885866333</v>
      </c>
      <c r="H49" t="s">
        <v>27</v>
      </c>
      <c r="I49">
        <f>G47/G49</f>
        <v>0.74314834258479912</v>
      </c>
      <c r="K49">
        <v>0</v>
      </c>
      <c r="L49">
        <f>-M48</f>
        <v>-0.42120804708443066</v>
      </c>
      <c r="M49">
        <f>L48</f>
        <v>0.90696404618447812</v>
      </c>
      <c r="N49">
        <v>0</v>
      </c>
      <c r="P49">
        <v>0</v>
      </c>
      <c r="Q49">
        <v>0</v>
      </c>
      <c r="R49">
        <v>1</v>
      </c>
      <c r="S49">
        <v>0</v>
      </c>
      <c r="U49">
        <v>2.2204460492503131E-16</v>
      </c>
      <c r="V49">
        <v>-2.0004336591462035</v>
      </c>
      <c r="W49">
        <v>-7.3574733401551153</v>
      </c>
      <c r="X49">
        <v>0.96817629310043418</v>
      </c>
      <c r="Z49">
        <v>2.2204460492503131E-16</v>
      </c>
      <c r="AA49">
        <v>-4.2991793153582361</v>
      </c>
      <c r="AB49">
        <v>-5.8303650353905763</v>
      </c>
      <c r="AC49">
        <v>-2.5681539826791888</v>
      </c>
    </row>
    <row r="50" spans="1:29">
      <c r="A50">
        <v>-2.7772140417180218</v>
      </c>
      <c r="B50">
        <v>0.30796038842742518</v>
      </c>
      <c r="C50">
        <v>-4.7747948647205636</v>
      </c>
      <c r="D50">
        <v>0.38618740760105197</v>
      </c>
      <c r="H50" t="s">
        <v>28</v>
      </c>
      <c r="I50">
        <f>A50/G49</f>
        <v>-0.66912670019471365</v>
      </c>
      <c r="K50">
        <v>0</v>
      </c>
      <c r="L50">
        <v>0</v>
      </c>
      <c r="M50">
        <v>0</v>
      </c>
      <c r="N50">
        <v>1</v>
      </c>
      <c r="P50">
        <v>0</v>
      </c>
      <c r="Q50">
        <f>-S48</f>
        <v>0.66912670019471365</v>
      </c>
      <c r="R50">
        <v>0</v>
      </c>
      <c r="S50">
        <f>Q48</f>
        <v>0.74314834258479912</v>
      </c>
      <c r="U50">
        <v>4.4408920985006262E-16</v>
      </c>
      <c r="V50">
        <v>2.3365248931081521</v>
      </c>
      <c r="W50">
        <v>4.0911632438630088</v>
      </c>
      <c r="X50">
        <v>-1.1762728026523166</v>
      </c>
      <c r="Z50">
        <v>4.4408920985006262E-16</v>
      </c>
      <c r="AA50">
        <v>3.6425301156268208</v>
      </c>
      <c r="AB50">
        <v>2.7263748820649667</v>
      </c>
      <c r="AC50">
        <v>1.6968904883657627</v>
      </c>
    </row>
    <row r="51" spans="1:29">
      <c r="K51" t="s">
        <v>29</v>
      </c>
      <c r="P51" t="s">
        <v>30</v>
      </c>
      <c r="U51" t="s">
        <v>31</v>
      </c>
    </row>
    <row r="52" spans="1:29">
      <c r="A52">
        <f>Z47</f>
        <v>1.4496638849982737</v>
      </c>
      <c r="B52">
        <f t="shared" ref="B52:D55" si="23">AA47</f>
        <v>17.50891027645994</v>
      </c>
      <c r="C52">
        <f t="shared" si="23"/>
        <v>-5.74033650240023</v>
      </c>
      <c r="D52">
        <f t="shared" si="23"/>
        <v>9.0743984120785903</v>
      </c>
      <c r="F52" t="s">
        <v>26</v>
      </c>
      <c r="G52">
        <f>SQRT(B54*B54+B55*B55)</f>
        <v>5.6347997683016606</v>
      </c>
      <c r="H52" t="s">
        <v>27</v>
      </c>
      <c r="I52">
        <f>B54/G52</f>
        <v>-0.76296931428568171</v>
      </c>
      <c r="K52">
        <v>1</v>
      </c>
      <c r="L52">
        <v>0</v>
      </c>
      <c r="M52">
        <v>0</v>
      </c>
      <c r="N52">
        <v>0</v>
      </c>
      <c r="P52">
        <f t="array" ref="P52:S55">MMULT(K52:N55,A52:D55)</f>
        <v>1.4496638849982737</v>
      </c>
      <c r="Q52">
        <v>17.50891027645994</v>
      </c>
      <c r="R52">
        <v>-5.74033650240023</v>
      </c>
      <c r="S52">
        <v>9.0743984120785903</v>
      </c>
      <c r="U52">
        <f t="array" ref="U52:X55">MMULT(P52:S55,TRANSPOSE(K52:N55))</f>
        <v>1.4496638849982737</v>
      </c>
      <c r="V52">
        <v>17.50891027645994</v>
      </c>
      <c r="W52">
        <v>10.245706648935293</v>
      </c>
      <c r="X52">
        <v>-3.2127348110116514</v>
      </c>
    </row>
    <row r="53" spans="1:29">
      <c r="A53">
        <f t="shared" ref="A53:A55" si="24">Z48</f>
        <v>4.1505054885866342</v>
      </c>
      <c r="B53">
        <f t="shared" si="23"/>
        <v>6.355129883881677</v>
      </c>
      <c r="C53">
        <f t="shared" si="23"/>
        <v>9.693804830954436</v>
      </c>
      <c r="D53">
        <f t="shared" si="23"/>
        <v>3.1875716522195781</v>
      </c>
      <c r="H53" t="s">
        <v>28</v>
      </c>
      <c r="I53">
        <f>B55/G52</f>
        <v>0.64643470316686802</v>
      </c>
      <c r="K53">
        <v>0</v>
      </c>
      <c r="L53">
        <v>1</v>
      </c>
      <c r="M53">
        <v>0</v>
      </c>
      <c r="N53">
        <v>0</v>
      </c>
      <c r="P53">
        <v>4.1505054885866342</v>
      </c>
      <c r="Q53">
        <v>6.355129883881677</v>
      </c>
      <c r="R53">
        <v>9.693804830954436</v>
      </c>
      <c r="S53">
        <v>3.1875716522195781</v>
      </c>
      <c r="U53">
        <v>4.1505054885866342</v>
      </c>
      <c r="V53">
        <v>6.355129883881677</v>
      </c>
      <c r="W53">
        <v>-5.3355186898668485</v>
      </c>
      <c r="X53">
        <v>-8.6984312061860312</v>
      </c>
    </row>
    <row r="54" spans="1:29">
      <c r="A54">
        <f t="shared" si="24"/>
        <v>2.2204460492503131E-16</v>
      </c>
      <c r="B54">
        <f t="shared" si="23"/>
        <v>-4.2991793153582361</v>
      </c>
      <c r="C54">
        <f t="shared" si="23"/>
        <v>-5.8303650353905763</v>
      </c>
      <c r="D54">
        <f t="shared" si="23"/>
        <v>-2.5681539826791888</v>
      </c>
      <c r="K54">
        <v>0</v>
      </c>
      <c r="L54">
        <v>0</v>
      </c>
      <c r="M54">
        <f>I52</f>
        <v>-0.76296931428568171</v>
      </c>
      <c r="N54">
        <f>I53</f>
        <v>0.64643470316686802</v>
      </c>
      <c r="P54">
        <v>1.1766145658854795E-16</v>
      </c>
      <c r="Q54">
        <v>5.6347997683016615</v>
      </c>
      <c r="R54">
        <v>6.2108129506964334</v>
      </c>
      <c r="S54">
        <v>3.0563515822981868</v>
      </c>
      <c r="U54">
        <v>1.1766145658854795E-16</v>
      </c>
      <c r="V54">
        <v>5.6347997683016615</v>
      </c>
      <c r="W54">
        <v>-2.7629279702729734</v>
      </c>
      <c r="X54">
        <v>-6.3467874971703946</v>
      </c>
    </row>
    <row r="55" spans="1:29">
      <c r="A55">
        <f t="shared" si="24"/>
        <v>4.4408920985006262E-16</v>
      </c>
      <c r="B55">
        <f t="shared" si="23"/>
        <v>3.6425301156268208</v>
      </c>
      <c r="C55">
        <f t="shared" si="23"/>
        <v>2.7263748820649667</v>
      </c>
      <c r="D55">
        <f t="shared" si="23"/>
        <v>1.6968904883657627</v>
      </c>
      <c r="K55">
        <v>0</v>
      </c>
      <c r="L55">
        <v>0</v>
      </c>
      <c r="M55">
        <f>-N54</f>
        <v>-0.64643470316686802</v>
      </c>
      <c r="N55">
        <f>M54</f>
        <v>-0.76296931428568171</v>
      </c>
      <c r="P55">
        <v>-4.8236377819548958E-16</v>
      </c>
      <c r="Q55">
        <v>-4.4408920985006262E-16</v>
      </c>
      <c r="R55">
        <v>1.6888099167523793</v>
      </c>
      <c r="S55">
        <v>0.36546848515370978</v>
      </c>
      <c r="U55">
        <v>-4.8236377819548958E-16</v>
      </c>
      <c r="V55">
        <v>-4.4408920985006262E-16</v>
      </c>
      <c r="W55">
        <v>-1.0522586324262388</v>
      </c>
      <c r="X55">
        <v>-1.3705465767518401</v>
      </c>
    </row>
    <row r="57" spans="1:29">
      <c r="A57" t="s">
        <v>8</v>
      </c>
    </row>
    <row r="58" spans="1:29">
      <c r="A58">
        <v>4</v>
      </c>
      <c r="B58">
        <v>4</v>
      </c>
    </row>
    <row r="59" spans="1:29">
      <c r="A59">
        <f>U52</f>
        <v>1.4496638849982737</v>
      </c>
      <c r="B59">
        <f t="shared" ref="B59:D59" si="25">V52</f>
        <v>17.50891027645994</v>
      </c>
      <c r="C59">
        <f t="shared" si="25"/>
        <v>10.245706648935293</v>
      </c>
      <c r="D59">
        <f t="shared" si="25"/>
        <v>-3.2127348110116514</v>
      </c>
      <c r="F59">
        <f>C61</f>
        <v>-2.7629279702729734</v>
      </c>
      <c r="G59">
        <f>D61</f>
        <v>-6.3467874971703946</v>
      </c>
      <c r="I59" t="s">
        <v>11</v>
      </c>
      <c r="J59">
        <f>F59+G60</f>
        <v>-4.1334745470248135</v>
      </c>
    </row>
    <row r="60" spans="1:29">
      <c r="A60">
        <f t="shared" ref="A60:A62" si="26">U53</f>
        <v>4.1505054885866342</v>
      </c>
      <c r="B60">
        <f t="shared" ref="B60:B62" si="27">V53</f>
        <v>6.355129883881677</v>
      </c>
      <c r="C60">
        <f t="shared" ref="C60:C62" si="28">W53</f>
        <v>-5.3355186898668485</v>
      </c>
      <c r="D60">
        <f t="shared" ref="D60:D62" si="29">X53</f>
        <v>-8.6984312061860312</v>
      </c>
      <c r="F60">
        <f>C62</f>
        <v>-1.0522586324262388</v>
      </c>
      <c r="G60">
        <f>D62</f>
        <v>-1.3705465767518401</v>
      </c>
      <c r="I60" t="s">
        <v>12</v>
      </c>
      <c r="J60">
        <f>F59*G60-F60*G59</f>
        <v>-2.8917404606029367</v>
      </c>
    </row>
    <row r="61" spans="1:29">
      <c r="A61">
        <f t="shared" si="26"/>
        <v>1.1766145658854795E-16</v>
      </c>
      <c r="B61">
        <f t="shared" si="27"/>
        <v>5.6347997683016615</v>
      </c>
      <c r="C61">
        <f t="shared" si="28"/>
        <v>-2.7629279702729734</v>
      </c>
      <c r="D61">
        <f t="shared" si="29"/>
        <v>-6.3467874971703946</v>
      </c>
    </row>
    <row r="62" spans="1:29">
      <c r="A62">
        <f t="shared" si="26"/>
        <v>-4.8236377819548958E-16</v>
      </c>
      <c r="B62">
        <f t="shared" si="27"/>
        <v>-4.4408920985006262E-16</v>
      </c>
      <c r="C62">
        <f t="shared" si="28"/>
        <v>-1.0522586324262388</v>
      </c>
      <c r="D62">
        <f t="shared" si="29"/>
        <v>-1.3705465767518401</v>
      </c>
    </row>
    <row r="64" spans="1:29">
      <c r="A64" t="s">
        <v>13</v>
      </c>
      <c r="F64" t="s">
        <v>14</v>
      </c>
      <c r="K64" t="s">
        <v>15</v>
      </c>
    </row>
    <row r="65" spans="1:29">
      <c r="A65">
        <f t="array" ref="A65:D68">MMULT(A59:D62,A59:D62)</f>
        <v>74.772353581086179</v>
      </c>
      <c r="B65">
        <v>194.38593927710005</v>
      </c>
      <c r="C65">
        <v>-103.49380865097736</v>
      </c>
      <c r="D65">
        <v>-217.58155732456538</v>
      </c>
      <c r="F65">
        <f>J59*A59</f>
        <v>-5.9921487703814709</v>
      </c>
      <c r="G65">
        <f>J59*B59</f>
        <v>-72.372634973888353</v>
      </c>
      <c r="H65">
        <f>J59*C59</f>
        <v>-42.350367649656931</v>
      </c>
      <c r="I65">
        <f>J59*D59</f>
        <v>13.279757567657235</v>
      </c>
      <c r="K65">
        <f>J60</f>
        <v>-2.8917404606029367</v>
      </c>
      <c r="L65">
        <v>0</v>
      </c>
      <c r="M65">
        <v>0</v>
      </c>
      <c r="N65">
        <v>0</v>
      </c>
    </row>
    <row r="66" spans="1:29">
      <c r="A66">
        <v>32.393839375023006</v>
      </c>
      <c r="B66">
        <v>82.993924565192941</v>
      </c>
      <c r="C66">
        <v>32.511600558294845</v>
      </c>
      <c r="D66">
        <v>-22.829125143283463</v>
      </c>
      <c r="F66">
        <f>J59*A60</f>
        <v>-17.156008794359639</v>
      </c>
      <c r="G66">
        <f>J59*B60</f>
        <v>-26.26876761806167</v>
      </c>
      <c r="H66">
        <f>J59*C60</f>
        <v>22.054230699739797</v>
      </c>
      <c r="I66">
        <f>J59*D60</f>
        <v>35.954743989816308</v>
      </c>
      <c r="K66">
        <v>0</v>
      </c>
      <c r="L66">
        <f>J60</f>
        <v>-2.8917404606029367</v>
      </c>
      <c r="M66">
        <v>0</v>
      </c>
      <c r="N66">
        <v>0</v>
      </c>
    </row>
    <row r="67" spans="1:29">
      <c r="A67">
        <v>23.387267365422744</v>
      </c>
      <c r="B67">
        <v>20.241338510495115</v>
      </c>
      <c r="C67">
        <v>-15.752346576441703</v>
      </c>
      <c r="D67">
        <v>-22.779633570275845</v>
      </c>
      <c r="F67">
        <f>J59*A61</f>
        <v>-4.8635063597462797E-16</v>
      </c>
      <c r="G67">
        <f>J59*B61</f>
        <v>-23.291301419856236</v>
      </c>
      <c r="H67">
        <f>J59*C61</f>
        <v>11.420492440386266</v>
      </c>
      <c r="I67">
        <f>J59*D61</f>
        <v>26.234284574929148</v>
      </c>
      <c r="K67">
        <v>0</v>
      </c>
      <c r="L67">
        <v>0</v>
      </c>
      <c r="M67">
        <f>J60</f>
        <v>-2.8917404606029367</v>
      </c>
      <c r="N67">
        <v>0</v>
      </c>
    </row>
    <row r="68" spans="1:29">
      <c r="A68">
        <v>-2.0051683100303377E-15</v>
      </c>
      <c r="B68">
        <v>-5.9292666981888047</v>
      </c>
      <c r="C68">
        <v>4.3494842740209947</v>
      </c>
      <c r="D68">
        <v>8.5568598511186629</v>
      </c>
      <c r="F68">
        <f>J59*A62</f>
        <v>1.9938383995777787E-15</v>
      </c>
      <c r="G68">
        <f>J59*B62</f>
        <v>1.8356314455235949E-15</v>
      </c>
      <c r="H68">
        <f>J59*C62</f>
        <v>4.3494842740209974</v>
      </c>
      <c r="I68">
        <f>J59*D62</f>
        <v>5.6651193905157209</v>
      </c>
      <c r="K68">
        <v>0</v>
      </c>
      <c r="L68">
        <v>0</v>
      </c>
      <c r="M68">
        <v>0</v>
      </c>
      <c r="N68">
        <f>J60</f>
        <v>-2.8917404606029367</v>
      </c>
    </row>
    <row r="70" spans="1:29">
      <c r="A70" t="s">
        <v>16</v>
      </c>
      <c r="C70" t="s">
        <v>17</v>
      </c>
      <c r="D70" t="s">
        <v>18</v>
      </c>
      <c r="E70" t="s">
        <v>19</v>
      </c>
      <c r="G70" t="s">
        <v>20</v>
      </c>
      <c r="K70" t="s">
        <v>21</v>
      </c>
    </row>
    <row r="71" spans="1:29">
      <c r="A71">
        <f t="array" ref="A71:A74">A65:D68-F65:I68+K65:N68</f>
        <v>77.872761890864723</v>
      </c>
      <c r="C71">
        <f>SQRT(SUMPRODUCT(A71:A73,A71:A73))</f>
        <v>95.217218888927619</v>
      </c>
      <c r="D71">
        <f>A71+SIGN(A71)*C71</f>
        <v>173.08998077979234</v>
      </c>
      <c r="E71">
        <f>D71/(SQRT(SUMPRODUCT(D71:D73,D71:D73)))</f>
        <v>0.95337381767650364</v>
      </c>
      <c r="G71">
        <f t="array" ref="G71:I73">MMULT(E71:E73,TRANSPOSE(E71:E73))</f>
        <v>0.90892163623107125</v>
      </c>
      <c r="H71">
        <v>0.26019373779013283</v>
      </c>
      <c r="I71">
        <v>0.12281007384128892</v>
      </c>
      <c r="K71">
        <f>1-2*G71</f>
        <v>-0.8178432724621425</v>
      </c>
      <c r="L71">
        <f t="shared" ref="L71" si="30">-2*H71</f>
        <v>-0.52038747558026566</v>
      </c>
      <c r="M71">
        <f t="shared" ref="M71:M72" si="31">-2*I71</f>
        <v>-0.24562014768257784</v>
      </c>
      <c r="N71">
        <v>0</v>
      </c>
    </row>
    <row r="72" spans="1:29">
      <c r="A72">
        <v>49.549848169382642</v>
      </c>
      <c r="D72">
        <f>A72</f>
        <v>49.549848169382642</v>
      </c>
      <c r="E72">
        <f>D72/(SQRT(SUMPRODUCT(D71:D73,D71:D73)))</f>
        <v>0.272918904385542</v>
      </c>
      <c r="G72">
        <v>0.26019373779013283</v>
      </c>
      <c r="H72">
        <v>7.4484728371004616E-2</v>
      </c>
      <c r="I72">
        <v>3.5156399492864039E-2</v>
      </c>
      <c r="K72">
        <f t="shared" ref="K72:K73" si="32">-2*G72</f>
        <v>-0.52038747558026566</v>
      </c>
      <c r="L72">
        <f>1-2*H72</f>
        <v>0.85103054325799077</v>
      </c>
      <c r="M72">
        <f t="shared" si="31"/>
        <v>-7.0312798985728078E-2</v>
      </c>
      <c r="N72">
        <v>0</v>
      </c>
    </row>
    <row r="73" spans="1:29">
      <c r="A73">
        <v>23.387267365422744</v>
      </c>
      <c r="D73">
        <f>A73</f>
        <v>23.387267365422744</v>
      </c>
      <c r="E73">
        <f>D73/(SQRT(SUMPRODUCT(D71:D73,D71:D73)))</f>
        <v>0.12881628545305879</v>
      </c>
      <c r="G73">
        <v>0.12281007384128892</v>
      </c>
      <c r="H73">
        <v>3.5156399492864039E-2</v>
      </c>
      <c r="I73">
        <v>1.6593635397923925E-2</v>
      </c>
      <c r="K73">
        <f t="shared" si="32"/>
        <v>-0.24562014768257784</v>
      </c>
      <c r="L73">
        <f t="shared" ref="L73" si="33">-2*H73</f>
        <v>-7.0312798985728078E-2</v>
      </c>
      <c r="M73">
        <f>1-2*I73</f>
        <v>0.96681272920415218</v>
      </c>
      <c r="N73">
        <v>0</v>
      </c>
    </row>
    <row r="74" spans="1:29">
      <c r="A74">
        <v>-3.9990067096081169E-15</v>
      </c>
      <c r="K74">
        <v>0</v>
      </c>
      <c r="L74">
        <v>0</v>
      </c>
      <c r="M74">
        <v>0</v>
      </c>
      <c r="N74">
        <v>1</v>
      </c>
    </row>
    <row r="75" spans="1:29">
      <c r="K75" t="s">
        <v>22</v>
      </c>
      <c r="P75" t="s">
        <v>23</v>
      </c>
      <c r="U75" t="s">
        <v>24</v>
      </c>
      <c r="Z75" t="s">
        <v>25</v>
      </c>
    </row>
    <row r="76" spans="1:29">
      <c r="A76">
        <f t="array" ref="A76:D79">MMULT(MMULT(K71:N74,A59:D62),K71:N74)</f>
        <v>13.838483009051034</v>
      </c>
      <c r="B76">
        <v>-14.091506519355832</v>
      </c>
      <c r="C76">
        <v>-2.6023834040881395</v>
      </c>
      <c r="D76">
        <v>8.712967090651496</v>
      </c>
      <c r="F76" t="s">
        <v>26</v>
      </c>
      <c r="G76">
        <f>SQRT(A77*A77+A78*A78)</f>
        <v>2.6127756265034514</v>
      </c>
      <c r="H76" t="s">
        <v>27</v>
      </c>
      <c r="I76">
        <f>A77/G76</f>
        <v>0.85675356146483628</v>
      </c>
      <c r="K76">
        <v>1</v>
      </c>
      <c r="L76">
        <v>0</v>
      </c>
      <c r="M76">
        <v>0</v>
      </c>
      <c r="N76">
        <v>0</v>
      </c>
      <c r="P76">
        <v>1</v>
      </c>
      <c r="Q76">
        <v>0</v>
      </c>
      <c r="R76">
        <v>0</v>
      </c>
      <c r="S76">
        <v>0</v>
      </c>
      <c r="U76">
        <f t="array" ref="U76:X79">MMULT(P76:S79,MMULT(K76:N79,A76:D79))</f>
        <v>13.838483009051034</v>
      </c>
      <c r="V76">
        <v>-14.091506519355832</v>
      </c>
      <c r="W76">
        <v>-2.6023834040881395</v>
      </c>
      <c r="X76">
        <v>8.712967090651496</v>
      </c>
      <c r="Z76">
        <f t="array" ref="Z76:AC79">MMULT(MMULT(U76:X79,TRANSPOSE(K76:N79)), TRANSPOSE(P76:S79))</f>
        <v>13.838483009051034</v>
      </c>
      <c r="AA76">
        <v>-12.492207576672639</v>
      </c>
      <c r="AB76">
        <v>5.0377554218147544</v>
      </c>
      <c r="AC76">
        <v>9.9912222005616584</v>
      </c>
    </row>
    <row r="77" spans="1:29">
      <c r="A77">
        <v>2.2385048233153508</v>
      </c>
      <c r="B77">
        <v>-4.2535943498813742</v>
      </c>
      <c r="C77">
        <v>-9.7510278290911323</v>
      </c>
      <c r="D77">
        <v>-5.2845032833878882</v>
      </c>
      <c r="H77" t="s">
        <v>28</v>
      </c>
      <c r="I77">
        <f>A78/G76</f>
        <v>0.51572602699235504</v>
      </c>
      <c r="K77">
        <v>0</v>
      </c>
      <c r="L77">
        <f>I76</f>
        <v>0.85675356146483628</v>
      </c>
      <c r="M77">
        <f>I77</f>
        <v>0.51572602699235504</v>
      </c>
      <c r="N77">
        <v>0</v>
      </c>
      <c r="P77">
        <v>0</v>
      </c>
      <c r="Q77">
        <f>I78</f>
        <v>0.99514302674138999</v>
      </c>
      <c r="R77">
        <v>0</v>
      </c>
      <c r="S77">
        <f>I79</f>
        <v>9.8439607516411912E-2</v>
      </c>
      <c r="U77">
        <v>2.6255277445484628</v>
      </c>
      <c r="V77">
        <v>-2.9666777053145124</v>
      </c>
      <c r="W77">
        <v>-10.745373278348461</v>
      </c>
      <c r="X77">
        <v>-7.0707666907642199</v>
      </c>
      <c r="Z77">
        <v>2.6255277445484628</v>
      </c>
      <c r="AA77">
        <v>-8.7401630947744433</v>
      </c>
      <c r="AB77">
        <v>-7.6761439191654768</v>
      </c>
      <c r="AC77">
        <v>-6.2406993760697915</v>
      </c>
    </row>
    <row r="78" spans="1:29">
      <c r="A78">
        <v>1.3474763932790863</v>
      </c>
      <c r="B78">
        <v>1.2716173804635362</v>
      </c>
      <c r="C78">
        <v>-4.5430228605626901</v>
      </c>
      <c r="D78">
        <v>-4.7354314981807164</v>
      </c>
      <c r="F78" t="s">
        <v>26</v>
      </c>
      <c r="G78">
        <f>SQRT(G76*G76+A79*A79)</f>
        <v>2.6255277445484619</v>
      </c>
      <c r="H78" t="s">
        <v>27</v>
      </c>
      <c r="I78">
        <f>G76/G78</f>
        <v>0.99514302674138999</v>
      </c>
      <c r="K78">
        <v>0</v>
      </c>
      <c r="L78">
        <f>-M77</f>
        <v>-0.51572602699235504</v>
      </c>
      <c r="M78">
        <f>L77</f>
        <v>0.85675356146483628</v>
      </c>
      <c r="N78">
        <v>0</v>
      </c>
      <c r="P78">
        <v>0</v>
      </c>
      <c r="Q78">
        <v>0</v>
      </c>
      <c r="R78">
        <v>1</v>
      </c>
      <c r="S78">
        <v>0</v>
      </c>
      <c r="U78">
        <v>0</v>
      </c>
      <c r="V78">
        <v>3.2831520340341713</v>
      </c>
      <c r="W78">
        <v>1.1366078257858052</v>
      </c>
      <c r="X78">
        <v>-1.3317419181694037</v>
      </c>
      <c r="Z78">
        <v>0</v>
      </c>
      <c r="AA78">
        <v>3.2514252845585085</v>
      </c>
      <c r="AB78">
        <v>-0.71941415179351964</v>
      </c>
      <c r="AC78">
        <v>-1.6598729053643271</v>
      </c>
    </row>
    <row r="79" spans="1:29">
      <c r="A79">
        <v>0.25845592069680079</v>
      </c>
      <c r="B79">
        <v>7.3987249702783142E-2</v>
      </c>
      <c r="C79">
        <v>-1.0173370402446404</v>
      </c>
      <c r="D79">
        <v>-1.3705465767518401</v>
      </c>
      <c r="H79" t="s">
        <v>28</v>
      </c>
      <c r="I79">
        <f>A79/G78</f>
        <v>9.8439607516411912E-2</v>
      </c>
      <c r="K79">
        <v>0</v>
      </c>
      <c r="L79">
        <v>0</v>
      </c>
      <c r="M79">
        <v>0</v>
      </c>
      <c r="N79">
        <v>1</v>
      </c>
      <c r="P79">
        <v>0</v>
      </c>
      <c r="Q79">
        <f>-S77</f>
        <v>-9.8439607516411912E-2</v>
      </c>
      <c r="R79">
        <v>0</v>
      </c>
      <c r="S79">
        <f>Q77</f>
        <v>0.99514302674138999</v>
      </c>
      <c r="U79">
        <v>-1.1102230246251565E-16</v>
      </c>
      <c r="V79">
        <v>0.36781229311347341</v>
      </c>
      <c r="W79">
        <v>4.0630629775623373E-2</v>
      </c>
      <c r="X79">
        <v>-0.67779511160477268</v>
      </c>
      <c r="Z79">
        <v>-1.1102230246251565E-16</v>
      </c>
      <c r="AA79">
        <v>0.26772455500491776</v>
      </c>
      <c r="AB79">
        <v>-0.15487993584153464</v>
      </c>
      <c r="AC79">
        <v>-0.70758654062794513</v>
      </c>
    </row>
    <row r="80" spans="1:29">
      <c r="K80" t="s">
        <v>29</v>
      </c>
      <c r="P80" t="s">
        <v>30</v>
      </c>
      <c r="U80" t="s">
        <v>31</v>
      </c>
    </row>
    <row r="81" spans="1:24">
      <c r="A81">
        <f>Z76</f>
        <v>13.838483009051034</v>
      </c>
      <c r="B81">
        <f t="shared" ref="B81:B84" si="34">AA76</f>
        <v>-12.492207576672639</v>
      </c>
      <c r="C81">
        <f t="shared" ref="C81:C84" si="35">AB76</f>
        <v>5.0377554218147544</v>
      </c>
      <c r="D81">
        <f t="shared" ref="D81:D84" si="36">AC76</f>
        <v>9.9912222005616584</v>
      </c>
      <c r="F81" t="s">
        <v>26</v>
      </c>
      <c r="G81">
        <f>SQRT(B83*B83+B84*B84)</f>
        <v>3.2624289752297995</v>
      </c>
      <c r="H81" t="s">
        <v>27</v>
      </c>
      <c r="I81">
        <f>B83/G81</f>
        <v>0.99662714782303707</v>
      </c>
      <c r="K81">
        <v>1</v>
      </c>
      <c r="L81">
        <v>0</v>
      </c>
      <c r="M81">
        <v>0</v>
      </c>
      <c r="N81">
        <v>0</v>
      </c>
      <c r="P81">
        <f t="array" ref="P81:S84">MMULT(K81:N84,A81:D84)</f>
        <v>13.838483009051034</v>
      </c>
      <c r="Q81">
        <v>-12.492207576672639</v>
      </c>
      <c r="R81">
        <v>5.0377554218147544</v>
      </c>
      <c r="S81">
        <v>9.9912222005616584</v>
      </c>
      <c r="U81">
        <f t="array" ref="U81:X84">MMULT(P81:S84,TRANSPOSE(K81:N84))</f>
        <v>13.838483009051034</v>
      </c>
      <c r="V81">
        <v>-12.492207576672639</v>
      </c>
      <c r="W81">
        <v>5.8406730133239604</v>
      </c>
      <c r="X81">
        <v>9.5441101996178421</v>
      </c>
    </row>
    <row r="82" spans="1:24">
      <c r="A82">
        <f t="shared" ref="A82:A84" si="37">Z77</f>
        <v>2.6255277445484628</v>
      </c>
      <c r="B82">
        <f t="shared" si="34"/>
        <v>-8.7401630947744433</v>
      </c>
      <c r="C82">
        <f t="shared" si="35"/>
        <v>-7.6761439191654768</v>
      </c>
      <c r="D82">
        <f t="shared" si="36"/>
        <v>-6.2406993760697915</v>
      </c>
      <c r="H82" t="s">
        <v>28</v>
      </c>
      <c r="I82">
        <f>B84/G81</f>
        <v>8.2062952799166991E-2</v>
      </c>
      <c r="K82">
        <v>0</v>
      </c>
      <c r="L82">
        <v>1</v>
      </c>
      <c r="M82">
        <v>0</v>
      </c>
      <c r="N82">
        <v>0</v>
      </c>
      <c r="P82">
        <v>2.6255277445484628</v>
      </c>
      <c r="Q82">
        <v>-8.7401630947744433</v>
      </c>
      <c r="R82">
        <v>-7.6761439191654768</v>
      </c>
      <c r="S82">
        <v>-6.2406993760697915</v>
      </c>
      <c r="U82">
        <v>2.6255277445484628</v>
      </c>
      <c r="V82">
        <v>-8.7401630947744433</v>
      </c>
      <c r="W82">
        <v>-8.1623836387692457</v>
      </c>
      <c r="X82">
        <v>-5.5897233834753539</v>
      </c>
    </row>
    <row r="83" spans="1:24">
      <c r="A83">
        <f t="shared" si="37"/>
        <v>0</v>
      </c>
      <c r="B83">
        <f t="shared" si="34"/>
        <v>3.2514252845585085</v>
      </c>
      <c r="C83">
        <f t="shared" si="35"/>
        <v>-0.71941415179351964</v>
      </c>
      <c r="D83">
        <f t="shared" si="36"/>
        <v>-1.6598729053643271</v>
      </c>
      <c r="K83">
        <v>0</v>
      </c>
      <c r="L83">
        <v>0</v>
      </c>
      <c r="M83">
        <f>I81</f>
        <v>0.99662714782303707</v>
      </c>
      <c r="N83">
        <f>I82</f>
        <v>8.2062952799166991E-2</v>
      </c>
      <c r="P83">
        <v>-9.1108179666362633E-18</v>
      </c>
      <c r="Q83">
        <v>3.2624289752297999</v>
      </c>
      <c r="R83">
        <v>-0.72969757907000676</v>
      </c>
      <c r="S83">
        <v>-1.7123410403068642</v>
      </c>
      <c r="U83">
        <v>-9.1108179666362633E-18</v>
      </c>
      <c r="V83">
        <v>3.2624289752297999</v>
      </c>
      <c r="W83">
        <v>-0.86775617896869461</v>
      </c>
      <c r="X83">
        <v>-1.6466844291124738</v>
      </c>
    </row>
    <row r="84" spans="1:24">
      <c r="A84">
        <f t="shared" si="37"/>
        <v>-1.1102230246251565E-16</v>
      </c>
      <c r="B84">
        <f t="shared" si="34"/>
        <v>0.26772455500491776</v>
      </c>
      <c r="C84">
        <f t="shared" si="35"/>
        <v>-0.15487993584153464</v>
      </c>
      <c r="D84">
        <f t="shared" si="36"/>
        <v>-0.70758654062794513</v>
      </c>
      <c r="K84">
        <v>0</v>
      </c>
      <c r="L84">
        <v>0</v>
      </c>
      <c r="M84">
        <f>-N83</f>
        <v>-8.2062952799166991E-2</v>
      </c>
      <c r="N84">
        <f>M83</f>
        <v>0.99662714782303707</v>
      </c>
      <c r="P84">
        <v>-1.1064784064796352E-16</v>
      </c>
      <c r="Q84">
        <v>0</v>
      </c>
      <c r="R84">
        <v>-9.5320299131079284E-2</v>
      </c>
      <c r="S84">
        <v>-0.56898588393846961</v>
      </c>
      <c r="U84">
        <v>-1.1064784064796352E-16</v>
      </c>
      <c r="V84">
        <v>0</v>
      </c>
      <c r="W84">
        <v>-0.14169145958968121</v>
      </c>
      <c r="X84">
        <v>-0.55924451345277038</v>
      </c>
    </row>
    <row r="86" spans="1:24">
      <c r="A86" t="s">
        <v>9</v>
      </c>
    </row>
    <row r="87" spans="1:24">
      <c r="A87">
        <v>4</v>
      </c>
      <c r="B87">
        <v>4</v>
      </c>
    </row>
    <row r="88" spans="1:24">
      <c r="A88">
        <f>U81</f>
        <v>13.838483009051034</v>
      </c>
      <c r="B88">
        <f t="shared" ref="B88:B91" si="38">V81</f>
        <v>-12.492207576672639</v>
      </c>
      <c r="C88">
        <f t="shared" ref="C88:C91" si="39">W81</f>
        <v>5.8406730133239604</v>
      </c>
      <c r="D88">
        <f t="shared" ref="D88:D91" si="40">X81</f>
        <v>9.5441101996178421</v>
      </c>
      <c r="F88">
        <f>C90</f>
        <v>-0.86775617896869461</v>
      </c>
      <c r="G88">
        <f>D90</f>
        <v>-1.6466844291124738</v>
      </c>
      <c r="I88" t="s">
        <v>11</v>
      </c>
      <c r="J88">
        <f>F88+G89</f>
        <v>-1.4270006924214651</v>
      </c>
    </row>
    <row r="89" spans="1:24">
      <c r="A89">
        <f t="shared" ref="A89:A91" si="41">U82</f>
        <v>2.6255277445484628</v>
      </c>
      <c r="B89">
        <f t="shared" si="38"/>
        <v>-8.7401630947744433</v>
      </c>
      <c r="C89">
        <f t="shared" si="39"/>
        <v>-8.1623836387692457</v>
      </c>
      <c r="D89">
        <f t="shared" si="40"/>
        <v>-5.5897233834753539</v>
      </c>
      <c r="F89">
        <f>C91</f>
        <v>-0.14169145958968121</v>
      </c>
      <c r="G89">
        <f>D91</f>
        <v>-0.55924451345277038</v>
      </c>
      <c r="I89" t="s">
        <v>12</v>
      </c>
      <c r="J89">
        <f>F88*G89-F89*G88</f>
        <v>0.25196676185843536</v>
      </c>
    </row>
    <row r="90" spans="1:24">
      <c r="A90">
        <f t="shared" si="41"/>
        <v>-9.1108179666362633E-18</v>
      </c>
      <c r="B90">
        <f t="shared" si="38"/>
        <v>3.2624289752297999</v>
      </c>
      <c r="C90">
        <f t="shared" si="39"/>
        <v>-0.86775617896869461</v>
      </c>
      <c r="D90">
        <f t="shared" si="40"/>
        <v>-1.6466844291124738</v>
      </c>
    </row>
    <row r="91" spans="1:24">
      <c r="A91">
        <f t="shared" si="41"/>
        <v>-1.1064784064796352E-16</v>
      </c>
      <c r="B91">
        <f t="shared" si="38"/>
        <v>0</v>
      </c>
      <c r="C91">
        <f t="shared" si="39"/>
        <v>-0.14169145958968121</v>
      </c>
      <c r="D91">
        <f t="shared" si="40"/>
        <v>-0.55924451345277038</v>
      </c>
    </row>
    <row r="93" spans="1:24">
      <c r="A93" t="s">
        <v>13</v>
      </c>
      <c r="F93" t="s">
        <v>14</v>
      </c>
      <c r="K93" t="s">
        <v>15</v>
      </c>
    </row>
    <row r="94" spans="1:24">
      <c r="A94">
        <f t="array" ref="A94:D97">MMULT(A88:D91,A88:D91)</f>
        <v>158.70497440858162</v>
      </c>
      <c r="B94">
        <v>-44.634489787916181</v>
      </c>
      <c r="C94">
        <v>176.37164599093228</v>
      </c>
      <c r="D94">
        <v>186.94875506497431</v>
      </c>
      <c r="F94">
        <f>J88*A88</f>
        <v>-19.747524835978506</v>
      </c>
      <c r="G94">
        <f>J88*B88</f>
        <v>17.82638886178453</v>
      </c>
      <c r="H94">
        <f>J88*C88</f>
        <v>-8.3346444342206567</v>
      </c>
      <c r="I94">
        <f>J88*D88</f>
        <v>-13.619451863401428</v>
      </c>
      <c r="K94">
        <f>J89</f>
        <v>0.25196676185843536</v>
      </c>
      <c r="L94">
        <v>0</v>
      </c>
      <c r="M94">
        <v>0</v>
      </c>
      <c r="N94">
        <v>0</v>
      </c>
    </row>
    <row r="95" spans="1:24">
      <c r="A95">
        <v>13.38578038551713</v>
      </c>
      <c r="B95">
        <v>16.96261644998221</v>
      </c>
      <c r="C95">
        <v>94.550388190841403</v>
      </c>
      <c r="D95">
        <v>90.480312328704613</v>
      </c>
      <c r="F95">
        <f>J88*A89</f>
        <v>-3.746629909442424</v>
      </c>
      <c r="G95">
        <f>J88*B89</f>
        <v>12.472218788119665</v>
      </c>
      <c r="H95">
        <f>J88*C89</f>
        <v>11.647727104333351</v>
      </c>
      <c r="I95">
        <f>J88*D89</f>
        <v>7.9765391386637852</v>
      </c>
      <c r="K95">
        <v>0</v>
      </c>
      <c r="L95">
        <f>J89</f>
        <v>0.25196676185843536</v>
      </c>
      <c r="M95">
        <v>0</v>
      </c>
      <c r="N95">
        <v>0</v>
      </c>
    </row>
    <row r="96" spans="1:24">
      <c r="A96">
        <v>8.5655977890846486</v>
      </c>
      <c r="B96">
        <v>-31.345154230328468</v>
      </c>
      <c r="C96">
        <v>-25.64287498367954</v>
      </c>
      <c r="D96">
        <v>-15.886255709226404</v>
      </c>
      <c r="F96">
        <f>J88*A90</f>
        <v>1.3001143546915873E-17</v>
      </c>
      <c r="G96">
        <f>J88*B90</f>
        <v>-4.6554884066287752</v>
      </c>
      <c r="H96">
        <f>J88*C90</f>
        <v>1.2382886682413321</v>
      </c>
      <c r="I96">
        <f>J88*D90</f>
        <v>2.3498198205431451</v>
      </c>
      <c r="K96">
        <v>0</v>
      </c>
      <c r="L96">
        <v>0</v>
      </c>
      <c r="M96">
        <f>J89</f>
        <v>0.25196676185843536</v>
      </c>
      <c r="N96">
        <v>0</v>
      </c>
    </row>
    <row r="97" spans="1:29">
      <c r="A97">
        <v>-1.4680281398915108E-15</v>
      </c>
      <c r="B97">
        <v>-0.46225832330797689</v>
      </c>
      <c r="C97">
        <v>0.20219381094468247</v>
      </c>
      <c r="D97">
        <v>0.54607554607157216</v>
      </c>
      <c r="F97">
        <f>J88*A91</f>
        <v>1.5789454521958388E-16</v>
      </c>
      <c r="G97">
        <f>J88*B91</f>
        <v>0</v>
      </c>
      <c r="H97">
        <f>J88*C91</f>
        <v>0.20219381094468314</v>
      </c>
      <c r="I97">
        <f>J88*D91</f>
        <v>0.79804230793000863</v>
      </c>
      <c r="K97">
        <v>0</v>
      </c>
      <c r="L97">
        <v>0</v>
      </c>
      <c r="M97">
        <v>0</v>
      </c>
      <c r="N97">
        <f>J89</f>
        <v>0.25196676185843536</v>
      </c>
    </row>
    <row r="99" spans="1:29">
      <c r="A99" t="s">
        <v>16</v>
      </c>
      <c r="C99" t="s">
        <v>17</v>
      </c>
      <c r="D99" t="s">
        <v>18</v>
      </c>
      <c r="E99" t="s">
        <v>19</v>
      </c>
      <c r="G99" t="s">
        <v>20</v>
      </c>
      <c r="K99" t="s">
        <v>21</v>
      </c>
    </row>
    <row r="100" spans="1:29">
      <c r="A100">
        <f t="array" ref="A100:A103">A94:D97-F94:I97+K94:N97</f>
        <v>178.70446600641856</v>
      </c>
      <c r="C100">
        <f>SQRT(SUMPRODUCT(A100:A102,A100:A102))</f>
        <v>179.72805879616686</v>
      </c>
      <c r="D100">
        <f>A100+SIGN(A100)*C100</f>
        <v>358.43252480258542</v>
      </c>
      <c r="E100">
        <f>D100/(SQRT(SUMPRODUCT(D100:D102,D100:D102)))</f>
        <v>0.99857517722101186</v>
      </c>
      <c r="G100">
        <f t="array" ref="G100:I102">MMULT(E100:E102,TRANSPOSE(E100:E102))</f>
        <v>0.99715238456197519</v>
      </c>
      <c r="H100">
        <v>4.766203566019081E-2</v>
      </c>
      <c r="I100">
        <v>2.3829328170731152E-2</v>
      </c>
      <c r="K100">
        <f>1-2*G100</f>
        <v>-0.99430476912395038</v>
      </c>
      <c r="L100">
        <f t="shared" ref="L100" si="42">-2*H100</f>
        <v>-9.532407132038162E-2</v>
      </c>
      <c r="M100">
        <f t="shared" ref="M100:M101" si="43">-2*I100</f>
        <v>-4.7658656341462304E-2</v>
      </c>
      <c r="N100">
        <v>0</v>
      </c>
    </row>
    <row r="101" spans="1:29">
      <c r="A101">
        <v>17.132410294959556</v>
      </c>
      <c r="D101">
        <f>A101</f>
        <v>17.132410294959556</v>
      </c>
      <c r="E101">
        <f>D101/(SQRT(SUMPRODUCT(D100:D102,D100:D102)))</f>
        <v>4.7730042512003988E-2</v>
      </c>
      <c r="G101">
        <v>4.766203566019081E-2</v>
      </c>
      <c r="H101">
        <v>2.2781569581977082E-3</v>
      </c>
      <c r="I101">
        <v>1.1389977165131957E-3</v>
      </c>
      <c r="K101">
        <f t="shared" ref="K101:K102" si="44">-2*G101</f>
        <v>-9.532407132038162E-2</v>
      </c>
      <c r="L101">
        <f>1-2*H101</f>
        <v>0.99544368608360456</v>
      </c>
      <c r="M101">
        <f t="shared" si="43"/>
        <v>-2.2779954330263913E-3</v>
      </c>
      <c r="N101">
        <v>0</v>
      </c>
    </row>
    <row r="102" spans="1:29">
      <c r="A102">
        <v>8.5655977890846486</v>
      </c>
      <c r="D102">
        <f>A102</f>
        <v>8.5655977890846486</v>
      </c>
      <c r="E102">
        <f>D102/(SQRT(SUMPRODUCT(D100:D102,D100:D102)))</f>
        <v>2.3863329185737484E-2</v>
      </c>
      <c r="G102">
        <v>2.3829328170731152E-2</v>
      </c>
      <c r="H102">
        <v>1.1389977165131957E-3</v>
      </c>
      <c r="I102">
        <v>5.6945847982687041E-4</v>
      </c>
      <c r="K102">
        <f t="shared" si="44"/>
        <v>-4.7658656341462304E-2</v>
      </c>
      <c r="L102">
        <f t="shared" ref="L102" si="45">-2*H102</f>
        <v>-2.2779954330263913E-3</v>
      </c>
      <c r="M102">
        <f>1-2*I102</f>
        <v>0.99886108304034626</v>
      </c>
      <c r="N102">
        <v>0</v>
      </c>
    </row>
    <row r="103" spans="1:29">
      <c r="A103">
        <v>-1.6259226851110946E-15</v>
      </c>
      <c r="K103">
        <v>0</v>
      </c>
      <c r="L103">
        <v>0</v>
      </c>
      <c r="M103">
        <v>0</v>
      </c>
      <c r="N103">
        <v>1</v>
      </c>
    </row>
    <row r="104" spans="1:29">
      <c r="K104" t="s">
        <v>22</v>
      </c>
      <c r="P104" t="s">
        <v>23</v>
      </c>
      <c r="U104" t="s">
        <v>24</v>
      </c>
      <c r="Z104" t="s">
        <v>25</v>
      </c>
    </row>
    <row r="105" spans="1:29">
      <c r="A105">
        <f t="array" ref="A105:D108">MMULT(MMULT(K100:N103,A88:D91),K100:N103)</f>
        <v>12.919252317908093</v>
      </c>
      <c r="B105">
        <v>14.385892265971703</v>
      </c>
      <c r="C105">
        <v>-4.34444405611963</v>
      </c>
      <c r="D105">
        <v>-8.8784403307470399</v>
      </c>
      <c r="F105" t="s">
        <v>26</v>
      </c>
      <c r="G105">
        <f>SQRT(A106*A106+A107*A107)</f>
        <v>0.37999190502780988</v>
      </c>
      <c r="H105" t="s">
        <v>27</v>
      </c>
      <c r="I105">
        <f>A106/G105</f>
        <v>-0.41271659590401871</v>
      </c>
      <c r="K105">
        <v>1</v>
      </c>
      <c r="L105">
        <v>0</v>
      </c>
      <c r="M105">
        <v>0</v>
      </c>
      <c r="N105">
        <v>0</v>
      </c>
      <c r="P105">
        <v>1</v>
      </c>
      <c r="Q105">
        <v>0</v>
      </c>
      <c r="R105">
        <v>0</v>
      </c>
      <c r="S105">
        <v>0</v>
      </c>
      <c r="U105">
        <f t="array" ref="U105:X108">MMULT(P105:S108,MMULT(K105:N108,A105:D108))</f>
        <v>12.919252317908093</v>
      </c>
      <c r="V105">
        <v>14.385892265971703</v>
      </c>
      <c r="W105">
        <v>-4.34444405611963</v>
      </c>
      <c r="X105">
        <v>-8.8784403307470399</v>
      </c>
      <c r="Z105">
        <f t="array" ref="Z105:AC108">MMULT(MMULT(U105:X108,TRANSPOSE(K105:N108)), TRANSPOSE(P105:S108))</f>
        <v>12.919252317908093</v>
      </c>
      <c r="AA105">
        <v>-10.050666165601381</v>
      </c>
      <c r="AB105">
        <v>-11.310502338082323</v>
      </c>
      <c r="AC105">
        <v>-8.7012320759420696</v>
      </c>
    </row>
    <row r="106" spans="1:29">
      <c r="A106">
        <v>-0.15682896551416087</v>
      </c>
      <c r="B106">
        <v>-7.5863311047476314</v>
      </c>
      <c r="C106">
        <v>-8.7146543959443417</v>
      </c>
      <c r="D106">
        <v>-6.4702871507832231</v>
      </c>
      <c r="H106" t="s">
        <v>28</v>
      </c>
      <c r="I106">
        <f>A107/G105</f>
        <v>0.91085949051727999</v>
      </c>
      <c r="K106">
        <v>0</v>
      </c>
      <c r="L106">
        <f>I105</f>
        <v>-0.41271659590401871</v>
      </c>
      <c r="M106">
        <f>I106</f>
        <v>0.91085949051727999</v>
      </c>
      <c r="N106">
        <v>0</v>
      </c>
      <c r="P106">
        <v>0</v>
      </c>
      <c r="Q106">
        <f>I107</f>
        <v>0.99984213371088215</v>
      </c>
      <c r="R106">
        <v>0</v>
      </c>
      <c r="S106">
        <f>I108</f>
        <v>1.7768164127742202E-2</v>
      </c>
      <c r="U106">
        <v>0.3800519024113157</v>
      </c>
      <c r="V106">
        <v>6.7026518579301735</v>
      </c>
      <c r="W106">
        <v>2.5896657138347181</v>
      </c>
      <c r="X106">
        <v>0.75943202420011846</v>
      </c>
      <c r="Z106">
        <v>0.3800519024113157</v>
      </c>
      <c r="AA106">
        <v>-0.39391602635262563</v>
      </c>
      <c r="AB106">
        <v>-7.1739720743721929</v>
      </c>
      <c r="AC106">
        <v>0.76655220156037529</v>
      </c>
    </row>
    <row r="107" spans="1:29">
      <c r="A107">
        <v>0.34611923301432157</v>
      </c>
      <c r="B107">
        <v>3.9223389557187636</v>
      </c>
      <c r="C107">
        <v>-1.1023574778525753</v>
      </c>
      <c r="D107">
        <v>-2.0869350960381543</v>
      </c>
      <c r="F107" t="s">
        <v>26</v>
      </c>
      <c r="G107">
        <f>SQRT(G105*G105+A108*A108)</f>
        <v>0.38005190241131576</v>
      </c>
      <c r="H107" t="s">
        <v>27</v>
      </c>
      <c r="I107">
        <f>G105/G107</f>
        <v>0.99984213371088215</v>
      </c>
      <c r="K107">
        <v>0</v>
      </c>
      <c r="L107">
        <f>-M106</f>
        <v>-0.91085949051727999</v>
      </c>
      <c r="M107">
        <f>L106</f>
        <v>-0.41271659590401871</v>
      </c>
      <c r="N107">
        <v>0</v>
      </c>
      <c r="P107">
        <v>0</v>
      </c>
      <c r="Q107">
        <v>0</v>
      </c>
      <c r="R107">
        <v>1</v>
      </c>
      <c r="S107">
        <v>0</v>
      </c>
      <c r="U107">
        <v>-2.7755575615628914E-17</v>
      </c>
      <c r="V107">
        <v>5.2912673031798505</v>
      </c>
      <c r="W107">
        <v>8.392786888852692</v>
      </c>
      <c r="X107">
        <v>6.7548352063724035</v>
      </c>
      <c r="Z107">
        <v>-2.7755575615628914E-17</v>
      </c>
      <c r="AA107">
        <v>5.5800146957822481</v>
      </c>
      <c r="AB107">
        <v>-8.2834434748803041</v>
      </c>
      <c r="AC107">
        <v>6.6567394641793651</v>
      </c>
    </row>
    <row r="108" spans="1:29">
      <c r="A108">
        <v>6.7528245791049204E-3</v>
      </c>
      <c r="B108">
        <v>3.2277249784414783E-4</v>
      </c>
      <c r="C108">
        <v>-0.14153008478331644</v>
      </c>
      <c r="D108">
        <v>-0.55924451345277038</v>
      </c>
      <c r="H108" t="s">
        <v>28</v>
      </c>
      <c r="I108">
        <f>A108/G107</f>
        <v>1.7768164127742202E-2</v>
      </c>
      <c r="K108">
        <v>0</v>
      </c>
      <c r="L108">
        <v>0</v>
      </c>
      <c r="M108">
        <v>0</v>
      </c>
      <c r="N108">
        <v>1</v>
      </c>
      <c r="P108">
        <v>0</v>
      </c>
      <c r="Q108">
        <f>-S106</f>
        <v>-1.7768164127742202E-2</v>
      </c>
      <c r="R108">
        <v>0</v>
      </c>
      <c r="S108">
        <f>Q106</f>
        <v>0.99984213371088215</v>
      </c>
      <c r="U108">
        <v>0</v>
      </c>
      <c r="V108">
        <v>-0.11878979870968275</v>
      </c>
      <c r="W108">
        <v>-0.18757330172379907</v>
      </c>
      <c r="X108">
        <v>-0.57282865663694527</v>
      </c>
      <c r="Z108">
        <v>0</v>
      </c>
      <c r="AA108">
        <v>-0.1319852819976054</v>
      </c>
      <c r="AB108">
        <v>0.18561543010127562</v>
      </c>
      <c r="AC108">
        <v>-0.57057359482004832</v>
      </c>
    </row>
    <row r="109" spans="1:29">
      <c r="K109" t="s">
        <v>29</v>
      </c>
      <c r="P109" t="s">
        <v>30</v>
      </c>
      <c r="U109" t="s">
        <v>31</v>
      </c>
    </row>
    <row r="110" spans="1:29">
      <c r="A110">
        <f>Z105</f>
        <v>12.919252317908093</v>
      </c>
      <c r="B110">
        <f t="shared" ref="B110:B113" si="46">AA105</f>
        <v>-10.050666165601381</v>
      </c>
      <c r="C110">
        <f t="shared" ref="C110:C113" si="47">AB105</f>
        <v>-11.310502338082323</v>
      </c>
      <c r="D110">
        <f t="shared" ref="D110:D113" si="48">AC105</f>
        <v>-8.7012320759420696</v>
      </c>
      <c r="F110" t="s">
        <v>26</v>
      </c>
      <c r="G110">
        <f>SQRT(B112*B112+B113*B113)</f>
        <v>5.5815754155802502</v>
      </c>
      <c r="H110" t="s">
        <v>27</v>
      </c>
      <c r="I110">
        <f>B112/G110</f>
        <v>0.99972038005727815</v>
      </c>
      <c r="K110">
        <v>1</v>
      </c>
      <c r="L110">
        <v>0</v>
      </c>
      <c r="M110">
        <v>0</v>
      </c>
      <c r="N110">
        <v>0</v>
      </c>
      <c r="P110">
        <f t="array" ref="P110:S113">MMULT(K110:N113,A110:D113)</f>
        <v>12.919252317908093</v>
      </c>
      <c r="Q110">
        <v>-10.050666165601381</v>
      </c>
      <c r="R110">
        <v>-11.310502338082323</v>
      </c>
      <c r="S110">
        <v>-8.7012320759420696</v>
      </c>
      <c r="U110">
        <f t="array" ref="U110:X113">MMULT(P110:S113,TRANSPOSE(K110:N113))</f>
        <v>12.919252317908093</v>
      </c>
      <c r="V110">
        <v>-10.050666165601381</v>
      </c>
      <c r="W110">
        <v>-11.101585140450407</v>
      </c>
      <c r="X110">
        <v>-8.966253964086647</v>
      </c>
    </row>
    <row r="111" spans="1:29">
      <c r="A111">
        <f t="shared" ref="A111:A113" si="49">Z106</f>
        <v>0.3800519024113157</v>
      </c>
      <c r="B111">
        <f t="shared" si="46"/>
        <v>-0.39391602635262563</v>
      </c>
      <c r="C111">
        <f t="shared" si="47"/>
        <v>-7.1739720743721929</v>
      </c>
      <c r="D111">
        <f t="shared" si="48"/>
        <v>0.76655220156037529</v>
      </c>
      <c r="H111" t="s">
        <v>28</v>
      </c>
      <c r="I111">
        <f>B113/G110</f>
        <v>-2.3646600138947409E-2</v>
      </c>
      <c r="K111">
        <v>0</v>
      </c>
      <c r="L111">
        <v>1</v>
      </c>
      <c r="M111">
        <v>0</v>
      </c>
      <c r="N111">
        <v>0</v>
      </c>
      <c r="P111">
        <v>0.3800519024113157</v>
      </c>
      <c r="Q111">
        <v>-0.39391602635262563</v>
      </c>
      <c r="R111">
        <v>-7.1739720743721929</v>
      </c>
      <c r="S111">
        <v>0.76655220156037529</v>
      </c>
      <c r="U111">
        <v>0.3800519024113157</v>
      </c>
      <c r="V111">
        <v>-0.39391602635262563</v>
      </c>
      <c r="W111">
        <v>-7.1900924421075967</v>
      </c>
      <c r="X111">
        <v>0.59669780922702731</v>
      </c>
    </row>
    <row r="112" spans="1:29">
      <c r="A112">
        <f t="shared" si="49"/>
        <v>-2.7755575615628914E-17</v>
      </c>
      <c r="B112">
        <f t="shared" si="46"/>
        <v>5.5800146957822481</v>
      </c>
      <c r="C112">
        <f t="shared" si="47"/>
        <v>-8.2834434748803041</v>
      </c>
      <c r="D112">
        <f t="shared" si="48"/>
        <v>6.6567394641793651</v>
      </c>
      <c r="K112">
        <v>0</v>
      </c>
      <c r="L112">
        <v>0</v>
      </c>
      <c r="M112">
        <f>I110</f>
        <v>0.99972038005727815</v>
      </c>
      <c r="N112">
        <f>I111</f>
        <v>-2.3646600138947409E-2</v>
      </c>
      <c r="P112">
        <v>-2.7747814603165059E-17</v>
      </c>
      <c r="Q112">
        <v>5.5815754155802502</v>
      </c>
      <c r="R112">
        <v>-8.2855164327455419</v>
      </c>
      <c r="S112">
        <v>6.6683702327182282</v>
      </c>
      <c r="U112">
        <v>-2.7747814603165059E-17</v>
      </c>
      <c r="V112">
        <v>5.5815754155802502</v>
      </c>
      <c r="W112">
        <v>-8.4408839215867442</v>
      </c>
      <c r="X112">
        <v>6.4705813293858956</v>
      </c>
    </row>
    <row r="113" spans="1:24">
      <c r="A113">
        <f t="shared" si="49"/>
        <v>0</v>
      </c>
      <c r="B113">
        <f t="shared" si="46"/>
        <v>-0.1319852819976054</v>
      </c>
      <c r="C113">
        <f t="shared" si="47"/>
        <v>0.18561543010127562</v>
      </c>
      <c r="D113">
        <f t="shared" si="48"/>
        <v>-0.57057359482004832</v>
      </c>
      <c r="K113">
        <v>0</v>
      </c>
      <c r="L113">
        <v>0</v>
      </c>
      <c r="M113">
        <f>-N112</f>
        <v>2.3646600138947409E-2</v>
      </c>
      <c r="N113">
        <f>M112</f>
        <v>0.99972038005727815</v>
      </c>
      <c r="P113">
        <v>-6.5632499820909599E-19</v>
      </c>
      <c r="Q113">
        <v>0</v>
      </c>
      <c r="R113">
        <v>-1.0311747298725193E-2</v>
      </c>
      <c r="S113">
        <v>-0.41300479472554563</v>
      </c>
      <c r="U113">
        <v>-6.5632499820909599E-19</v>
      </c>
      <c r="V113">
        <v>0</v>
      </c>
      <c r="W113">
        <v>-5.4270469219312722E-4</v>
      </c>
      <c r="X113">
        <v>-0.41313314811360746</v>
      </c>
    </row>
    <row r="115" spans="1:24">
      <c r="A115" t="s">
        <v>10</v>
      </c>
    </row>
    <row r="116" spans="1:24">
      <c r="A116">
        <v>4</v>
      </c>
      <c r="B116">
        <v>4</v>
      </c>
    </row>
    <row r="117" spans="1:24">
      <c r="A117">
        <f>U110</f>
        <v>12.919252317908093</v>
      </c>
      <c r="B117">
        <f t="shared" ref="B117:B120" si="50">V110</f>
        <v>-10.050666165601381</v>
      </c>
      <c r="C117">
        <f t="shared" ref="C117:C120" si="51">W110</f>
        <v>-11.101585140450407</v>
      </c>
      <c r="D117">
        <f t="shared" ref="D117:D120" si="52">X110</f>
        <v>-8.966253964086647</v>
      </c>
      <c r="F117">
        <f>C119</f>
        <v>-8.4408839215867442</v>
      </c>
      <c r="G117">
        <f>D119</f>
        <v>6.4705813293858956</v>
      </c>
      <c r="I117" t="s">
        <v>11</v>
      </c>
      <c r="J117">
        <f>F117+G118</f>
        <v>-8.8540170697003511</v>
      </c>
      <c r="L117" t="s">
        <v>85</v>
      </c>
    </row>
    <row r="118" spans="1:24">
      <c r="A118">
        <f t="shared" ref="A118:A120" si="53">U111</f>
        <v>0.3800519024113157</v>
      </c>
      <c r="B118">
        <f t="shared" si="50"/>
        <v>-0.39391602635262563</v>
      </c>
      <c r="C118">
        <f t="shared" si="51"/>
        <v>-7.1900924421075967</v>
      </c>
      <c r="D118">
        <f t="shared" si="52"/>
        <v>0.59669780922702731</v>
      </c>
      <c r="F118">
        <f>C120</f>
        <v>-5.4270469219312722E-4</v>
      </c>
      <c r="G118">
        <f>D120</f>
        <v>-0.41313314811360746</v>
      </c>
      <c r="I118" t="s">
        <v>12</v>
      </c>
      <c r="J118">
        <f>F117*G118-F118*G117</f>
        <v>3.4907205622353392</v>
      </c>
      <c r="L118">
        <f>D120/C120</f>
        <v>761.24852807904165</v>
      </c>
    </row>
    <row r="119" spans="1:24">
      <c r="A119">
        <f t="shared" si="53"/>
        <v>-2.7747814603165059E-17</v>
      </c>
      <c r="B119">
        <f t="shared" si="50"/>
        <v>5.5815754155802502</v>
      </c>
      <c r="C119">
        <f t="shared" si="51"/>
        <v>-8.4408839215867442</v>
      </c>
      <c r="D119">
        <f t="shared" si="52"/>
        <v>6.4705813293858956</v>
      </c>
    </row>
    <row r="120" spans="1:24">
      <c r="A120">
        <f t="shared" si="53"/>
        <v>-6.5632499820909599E-19</v>
      </c>
      <c r="B120">
        <f t="shared" si="50"/>
        <v>0</v>
      </c>
      <c r="C120">
        <f t="shared" si="51"/>
        <v>-5.4270469219312722E-4</v>
      </c>
      <c r="D120">
        <f t="shared" si="52"/>
        <v>-0.41313314811360746</v>
      </c>
    </row>
    <row r="122" spans="1:24">
      <c r="A122" t="s">
        <v>13</v>
      </c>
      <c r="F122" t="s">
        <v>14</v>
      </c>
      <c r="K122" t="s">
        <v>15</v>
      </c>
    </row>
    <row r="123" spans="1:24">
      <c r="A123">
        <f t="array" ref="A123:D126">MMULT(A117:D120,A117:D120)</f>
        <v>163.08730565703578</v>
      </c>
      <c r="B123">
        <v>-187.85230837222463</v>
      </c>
      <c r="C123">
        <v>22.553096821470927</v>
      </c>
      <c r="D123">
        <v>-189.96396060018265</v>
      </c>
      <c r="F123">
        <f>J117*A117</f>
        <v>-114.38728055052408</v>
      </c>
      <c r="G123">
        <f>J117*B117</f>
        <v>88.988769792094402</v>
      </c>
      <c r="H123">
        <f>J117*C117</f>
        <v>98.29362433427967</v>
      </c>
      <c r="I123">
        <f>J117*D117</f>
        <v>79.38736564929161</v>
      </c>
      <c r="K123">
        <f>J118</f>
        <v>3.4907205622353392</v>
      </c>
      <c r="L123">
        <v>0</v>
      </c>
      <c r="M123">
        <v>0</v>
      </c>
      <c r="N123">
        <v>0</v>
      </c>
    </row>
    <row r="124" spans="1:24">
      <c r="A124">
        <v>4.7602778859471488</v>
      </c>
      <c r="B124">
        <v>-43.796648171537534</v>
      </c>
      <c r="C124">
        <v>59.303525950101196</v>
      </c>
      <c r="D124">
        <v>-50.413284263356665</v>
      </c>
      <c r="F124">
        <f>J117*A118</f>
        <v>-3.3649860313218811</v>
      </c>
      <c r="G124">
        <f>J117*B118</f>
        <v>3.4877392213546807</v>
      </c>
      <c r="H124">
        <f>J117*C118</f>
        <v>63.661201215144146</v>
      </c>
      <c r="I124">
        <f>J117*D118</f>
        <v>-5.2831725883489034</v>
      </c>
      <c r="K124">
        <v>0</v>
      </c>
      <c r="L124">
        <f>J118</f>
        <v>3.4907205622353392</v>
      </c>
      <c r="M124">
        <v>0</v>
      </c>
      <c r="N124">
        <v>0</v>
      </c>
    </row>
    <row r="125" spans="1:24">
      <c r="A125">
        <v>2.1212883551435042</v>
      </c>
      <c r="B125">
        <v>-49.312102190988064</v>
      </c>
      <c r="C125">
        <v>31.112966552235804</v>
      </c>
      <c r="D125">
        <v>-53.960123718754943</v>
      </c>
      <c r="F125">
        <f>J117*A119</f>
        <v>2.4567962414330411E-16</v>
      </c>
      <c r="G125">
        <f>J117*B119</f>
        <v>-49.419364005367363</v>
      </c>
      <c r="H125">
        <f>J117*C119</f>
        <v>74.735730325088269</v>
      </c>
      <c r="I125">
        <f>J117*D119</f>
        <v>-57.29063754126711</v>
      </c>
      <c r="K125">
        <v>0</v>
      </c>
      <c r="L125">
        <v>0</v>
      </c>
      <c r="M125">
        <f>J118</f>
        <v>3.4907205622353392</v>
      </c>
      <c r="N125">
        <v>0</v>
      </c>
    </row>
    <row r="126" spans="1:24">
      <c r="A126">
        <v>-8.1930197725348643E-18</v>
      </c>
      <c r="B126">
        <v>-3.0291471678651994E-3</v>
      </c>
      <c r="C126">
        <v>4.8051166084844311E-3</v>
      </c>
      <c r="D126">
        <v>0.16716738322158495</v>
      </c>
      <c r="F126">
        <f>J117*A120</f>
        <v>5.8111127374143885E-18</v>
      </c>
      <c r="G126">
        <f>J117*B120</f>
        <v>0</v>
      </c>
      <c r="H126">
        <f>J117*C120</f>
        <v>4.8051166084844233E-3</v>
      </c>
      <c r="I126">
        <f>J117*D120</f>
        <v>3.657887945456924</v>
      </c>
      <c r="K126">
        <v>0</v>
      </c>
      <c r="L126">
        <v>0</v>
      </c>
      <c r="M126">
        <v>0</v>
      </c>
      <c r="N126">
        <f>J118</f>
        <v>3.4907205622353392</v>
      </c>
    </row>
    <row r="128" spans="1:24">
      <c r="A128" t="s">
        <v>16</v>
      </c>
      <c r="C128" t="s">
        <v>17</v>
      </c>
      <c r="D128" t="s">
        <v>18</v>
      </c>
      <c r="E128" t="s">
        <v>19</v>
      </c>
      <c r="G128" t="s">
        <v>20</v>
      </c>
      <c r="K128" t="s">
        <v>21</v>
      </c>
    </row>
    <row r="129" spans="1:29">
      <c r="A129">
        <f t="array" ref="A129:A132">A123:D126-F123:I126+K123:N126</f>
        <v>280.96530676979523</v>
      </c>
      <c r="C129">
        <f>SQRT(SUMPRODUCT(A129:A131,A129:A131))</f>
        <v>281.09077428164744</v>
      </c>
      <c r="D129">
        <f>A129+SIGN(A129)*C129</f>
        <v>562.05608105144267</v>
      </c>
      <c r="E129">
        <f>D129/(SQRT(SUMPRODUCT(D129:D131,D129:D131)))</f>
        <v>0.99988840392093559</v>
      </c>
      <c r="G129">
        <f t="array" ref="G129:I131">MMULT(E129:E131,TRANSPOSE(E129:E131))</f>
        <v>0.99977682029555603</v>
      </c>
      <c r="H129">
        <v>1.4453096047057874E-2</v>
      </c>
      <c r="I129">
        <v>3.7733155073563793E-3</v>
      </c>
      <c r="K129">
        <f>1-2*G129</f>
        <v>-0.99955364059111207</v>
      </c>
      <c r="L129">
        <f t="shared" ref="L129" si="54">-2*H129</f>
        <v>-2.8906192094115747E-2</v>
      </c>
      <c r="M129">
        <f t="shared" ref="M129:M130" si="55">-2*I129</f>
        <v>-7.5466310147127586E-3</v>
      </c>
      <c r="N129">
        <v>0</v>
      </c>
    </row>
    <row r="130" spans="1:29">
      <c r="A130">
        <v>8.1252639172690309</v>
      </c>
      <c r="D130">
        <f>A130</f>
        <v>8.1252639172690309</v>
      </c>
      <c r="E130">
        <f>D130/(SQRT(SUMPRODUCT(D129:D131,D129:D131)))</f>
        <v>1.4454709135921459E-2</v>
      </c>
      <c r="G130">
        <v>1.4453096047057874E-2</v>
      </c>
      <c r="H130">
        <v>2.0893861620409132E-4</v>
      </c>
      <c r="I130">
        <v>5.4548265509448988E-5</v>
      </c>
      <c r="K130">
        <f t="shared" ref="K130:K131" si="56">-2*G130</f>
        <v>-2.8906192094115747E-2</v>
      </c>
      <c r="L130">
        <f>1-2*H130</f>
        <v>0.99958212276759184</v>
      </c>
      <c r="M130">
        <f t="shared" si="55"/>
        <v>-1.0909653101889798E-4</v>
      </c>
      <c r="N130">
        <v>0</v>
      </c>
    </row>
    <row r="131" spans="1:29">
      <c r="A131">
        <v>2.1212883551435038</v>
      </c>
      <c r="D131">
        <f>A131</f>
        <v>2.1212883551435038</v>
      </c>
      <c r="E131">
        <f>D131/(SQRT(SUMPRODUCT(D129:D131,D129:D131)))</f>
        <v>3.7737366415689999E-3</v>
      </c>
      <c r="G131">
        <v>3.7733155073563793E-3</v>
      </c>
      <c r="H131">
        <v>5.4548265509448988E-5</v>
      </c>
      <c r="I131">
        <v>1.4241088239920475E-5</v>
      </c>
      <c r="K131">
        <f t="shared" si="56"/>
        <v>-7.5466310147127586E-3</v>
      </c>
      <c r="L131">
        <f t="shared" ref="L131" si="57">-2*H131</f>
        <v>-1.0909653101889798E-4</v>
      </c>
      <c r="M131">
        <f>1-2*I131</f>
        <v>0.99997151782352012</v>
      </c>
      <c r="N131">
        <v>0</v>
      </c>
    </row>
    <row r="132" spans="1:29">
      <c r="A132">
        <v>-1.4004132509949254E-17</v>
      </c>
      <c r="K132">
        <v>0</v>
      </c>
      <c r="L132">
        <v>0</v>
      </c>
      <c r="M132">
        <v>0</v>
      </c>
      <c r="N132">
        <v>1</v>
      </c>
    </row>
    <row r="133" spans="1:29">
      <c r="K133" t="s">
        <v>22</v>
      </c>
      <c r="P133" t="s">
        <v>23</v>
      </c>
      <c r="U133" t="s">
        <v>24</v>
      </c>
      <c r="Z133" t="s">
        <v>25</v>
      </c>
    </row>
    <row r="134" spans="1:29">
      <c r="A134">
        <f t="array" ref="A134:D137">MMULT(MMULT(K129:N132,A117:D120),K129:N132)</f>
        <v>12.543402848628933</v>
      </c>
      <c r="B134">
        <v>10.38361628152467</v>
      </c>
      <c r="C134">
        <v>11.46428805052836</v>
      </c>
      <c r="D134">
        <v>8.8961724410280798</v>
      </c>
      <c r="F134" t="s">
        <v>26</v>
      </c>
      <c r="G134">
        <f>SQRT(A135*A135+A136*A136)</f>
        <v>4.8458706583770043E-2</v>
      </c>
      <c r="H134" t="s">
        <v>27</v>
      </c>
      <c r="I134">
        <f>A135/G134</f>
        <v>0.99811214147838778</v>
      </c>
      <c r="K134">
        <v>1</v>
      </c>
      <c r="L134">
        <v>0</v>
      </c>
      <c r="M134">
        <v>0</v>
      </c>
      <c r="N134">
        <v>0</v>
      </c>
      <c r="P134">
        <v>1</v>
      </c>
      <c r="Q134">
        <v>0</v>
      </c>
      <c r="R134">
        <v>0</v>
      </c>
      <c r="S134">
        <v>0</v>
      </c>
      <c r="U134">
        <f t="array" ref="U134:X137">MMULT(P134:S137,MMULT(K134:N137,A134:D137))</f>
        <v>12.543402848628933</v>
      </c>
      <c r="V134">
        <v>10.38361628152467</v>
      </c>
      <c r="W134">
        <v>11.46428805052836</v>
      </c>
      <c r="X134">
        <v>8.8961724410280798</v>
      </c>
      <c r="Z134">
        <f t="array" ref="Z134:AC137">MMULT(MMULT(U134:X137,TRANSPOSE(K134:N137)), TRANSPOSE(P134:S137))</f>
        <v>12.543402848628933</v>
      </c>
      <c r="AA134">
        <v>9.6606533353087247</v>
      </c>
      <c r="AB134">
        <v>12.080384545989075</v>
      </c>
      <c r="AC134">
        <v>8.8953559818568149</v>
      </c>
    </row>
    <row r="135" spans="1:29">
      <c r="A135">
        <v>4.8367223401599567E-2</v>
      </c>
      <c r="B135">
        <v>-0.10322784484422237</v>
      </c>
      <c r="C135">
        <v>-6.8651042277252365</v>
      </c>
      <c r="D135">
        <v>0.85492280427172729</v>
      </c>
      <c r="H135" t="s">
        <v>28</v>
      </c>
      <c r="I135">
        <f>A136/G134</f>
        <v>-6.1417855982008537E-2</v>
      </c>
      <c r="K135">
        <v>0</v>
      </c>
      <c r="L135">
        <f>I134</f>
        <v>0.99811214147838778</v>
      </c>
      <c r="M135">
        <f>I135</f>
        <v>-6.1417855982008537E-2</v>
      </c>
      <c r="N135">
        <v>0</v>
      </c>
      <c r="P135">
        <v>0</v>
      </c>
      <c r="Q135">
        <f>I136</f>
        <v>0.99999999642842519</v>
      </c>
      <c r="R135">
        <v>0</v>
      </c>
      <c r="S135">
        <f>I137</f>
        <v>8.45171556576264E-5</v>
      </c>
      <c r="U135">
        <v>4.8458706756843939E-2</v>
      </c>
      <c r="V135">
        <v>-0.45057665623177873</v>
      </c>
      <c r="W135">
        <v>-6.3389533360843542</v>
      </c>
      <c r="X135">
        <v>0.4517241576942187</v>
      </c>
      <c r="Z135">
        <v>4.8458706756843939E-2</v>
      </c>
      <c r="AA135">
        <v>-6.0362929522693384E-2</v>
      </c>
      <c r="AB135">
        <v>-6.354659741192024</v>
      </c>
      <c r="AC135">
        <v>0.45172926101071398</v>
      </c>
    </row>
    <row r="136" spans="1:29">
      <c r="A136">
        <v>-2.9762298620363975E-3</v>
      </c>
      <c r="B136">
        <v>5.6586751037058871</v>
      </c>
      <c r="C136">
        <v>-8.3557226338159882</v>
      </c>
      <c r="D136">
        <v>6.5379969457366585</v>
      </c>
      <c r="F136" t="s">
        <v>26</v>
      </c>
      <c r="G136">
        <f>SQRT(G134*G134+A137*A137)</f>
        <v>4.8458706756843939E-2</v>
      </c>
      <c r="H136" t="s">
        <v>27</v>
      </c>
      <c r="I136">
        <f>G134/G136</f>
        <v>0.99999999642842519</v>
      </c>
      <c r="K136">
        <v>0</v>
      </c>
      <c r="L136">
        <f>-M135</f>
        <v>6.1417855982008537E-2</v>
      </c>
      <c r="M136">
        <f>L135</f>
        <v>0.99811214147838778</v>
      </c>
      <c r="N136">
        <v>0</v>
      </c>
      <c r="P136">
        <v>0</v>
      </c>
      <c r="Q136">
        <v>0</v>
      </c>
      <c r="R136">
        <v>1</v>
      </c>
      <c r="S136">
        <v>0</v>
      </c>
      <c r="U136">
        <v>-4.3368086899420177E-19</v>
      </c>
      <c r="V136">
        <v>5.6416522927823456</v>
      </c>
      <c r="W136">
        <v>-8.761588194397417</v>
      </c>
      <c r="X136">
        <v>6.5781616581568709</v>
      </c>
      <c r="Z136">
        <v>-4.3368086899420177E-19</v>
      </c>
      <c r="AA136">
        <v>6.1696755588019423</v>
      </c>
      <c r="AB136">
        <v>-8.398549367443092</v>
      </c>
      <c r="AC136">
        <v>6.5776402382198444</v>
      </c>
    </row>
    <row r="137" spans="1:29">
      <c r="A137">
        <v>4.0955920619354514E-6</v>
      </c>
      <c r="B137">
        <v>5.9207199285967954E-8</v>
      </c>
      <c r="C137">
        <v>-5.426892347823077E-4</v>
      </c>
      <c r="D137">
        <v>-0.41313314811360746</v>
      </c>
      <c r="H137" t="s">
        <v>28</v>
      </c>
      <c r="I137">
        <f>A137/G136</f>
        <v>8.45171556576264E-5</v>
      </c>
      <c r="K137">
        <v>0</v>
      </c>
      <c r="L137">
        <v>0</v>
      </c>
      <c r="M137">
        <v>0</v>
      </c>
      <c r="N137">
        <v>1</v>
      </c>
      <c r="P137">
        <v>0</v>
      </c>
      <c r="Q137">
        <f>-S135</f>
        <v>-8.45171556576264E-5</v>
      </c>
      <c r="R137">
        <v>0</v>
      </c>
      <c r="S137">
        <f>Q135</f>
        <v>0.99999999642842519</v>
      </c>
      <c r="U137">
        <v>0</v>
      </c>
      <c r="V137">
        <v>3.814066472594227E-5</v>
      </c>
      <c r="W137">
        <v>-6.938928994819067E-6</v>
      </c>
      <c r="X137">
        <v>-0.41317132803022988</v>
      </c>
      <c r="Z137">
        <v>0</v>
      </c>
      <c r="AA137">
        <v>3.5747691068062809E-6</v>
      </c>
      <c r="AB137">
        <v>-4.5833114253893405E-6</v>
      </c>
      <c r="AC137">
        <v>-0.41317132980803151</v>
      </c>
    </row>
    <row r="138" spans="1:29">
      <c r="K138" t="s">
        <v>29</v>
      </c>
      <c r="P138" t="s">
        <v>30</v>
      </c>
      <c r="U138" t="s">
        <v>31</v>
      </c>
    </row>
    <row r="139" spans="1:29">
      <c r="A139">
        <f>Z134</f>
        <v>12.543402848628933</v>
      </c>
      <c r="B139">
        <f t="shared" ref="B139:B142" si="58">AA134</f>
        <v>9.6606533353087247</v>
      </c>
      <c r="C139">
        <f t="shared" ref="C139:C142" si="59">AB134</f>
        <v>12.080384545989075</v>
      </c>
      <c r="D139">
        <f t="shared" ref="D139:D142" si="60">AC134</f>
        <v>8.8953559818568149</v>
      </c>
      <c r="F139" t="s">
        <v>26</v>
      </c>
      <c r="G139">
        <f>SQRT(B141*B141+B142*B142)</f>
        <v>6.169675558802977</v>
      </c>
      <c r="H139" t="s">
        <v>27</v>
      </c>
      <c r="I139">
        <f>B141/G139</f>
        <v>0.99999999999983225</v>
      </c>
      <c r="K139">
        <v>1</v>
      </c>
      <c r="L139">
        <v>0</v>
      </c>
      <c r="M139">
        <v>0</v>
      </c>
      <c r="N139">
        <v>0</v>
      </c>
      <c r="P139">
        <f t="array" ref="P139:S142">MMULT(K139:N142,A139:D142)</f>
        <v>12.543402848628933</v>
      </c>
      <c r="Q139">
        <v>9.6606533353087247</v>
      </c>
      <c r="R139">
        <v>12.080384545989075</v>
      </c>
      <c r="S139">
        <v>8.8953559818568149</v>
      </c>
      <c r="U139">
        <f t="array" ref="U139:X142">MMULT(P139:S142,TRANSPOSE(K139:N142))</f>
        <v>12.543402848628933</v>
      </c>
      <c r="V139">
        <v>9.6606533353087247</v>
      </c>
      <c r="W139">
        <v>12.080389700041497</v>
      </c>
      <c r="X139">
        <v>8.8953489823648209</v>
      </c>
    </row>
    <row r="140" spans="1:29">
      <c r="A140">
        <f t="shared" ref="A140:A142" si="61">Z135</f>
        <v>4.8458706756843939E-2</v>
      </c>
      <c r="B140">
        <f t="shared" si="58"/>
        <v>-6.0362929522693384E-2</v>
      </c>
      <c r="C140">
        <f t="shared" si="59"/>
        <v>-6.354659741192024</v>
      </c>
      <c r="D140">
        <f t="shared" si="60"/>
        <v>0.45172926101071398</v>
      </c>
      <c r="H140" t="s">
        <v>28</v>
      </c>
      <c r="I140">
        <f>B142/G139</f>
        <v>5.7940957717067505E-7</v>
      </c>
      <c r="K140">
        <v>0</v>
      </c>
      <c r="L140">
        <v>1</v>
      </c>
      <c r="M140">
        <v>0</v>
      </c>
      <c r="N140">
        <v>0</v>
      </c>
      <c r="P140">
        <v>4.8458706756843939E-2</v>
      </c>
      <c r="Q140">
        <v>-6.0362929522693384E-2</v>
      </c>
      <c r="R140">
        <v>-6.354659741192024</v>
      </c>
      <c r="S140">
        <v>0.45172926101071398</v>
      </c>
      <c r="U140">
        <v>4.8458706756843939E-2</v>
      </c>
      <c r="V140">
        <v>-6.0362929522693384E-2</v>
      </c>
      <c r="W140">
        <v>-6.354659479454698</v>
      </c>
      <c r="X140">
        <v>0.45173294296135191</v>
      </c>
    </row>
    <row r="141" spans="1:29">
      <c r="A141">
        <f t="shared" si="61"/>
        <v>-4.3368086899420177E-19</v>
      </c>
      <c r="B141">
        <f t="shared" si="58"/>
        <v>6.1696755588019423</v>
      </c>
      <c r="C141">
        <f t="shared" si="59"/>
        <v>-8.398549367443092</v>
      </c>
      <c r="D141">
        <f t="shared" si="60"/>
        <v>6.5776402382198444</v>
      </c>
      <c r="K141">
        <v>0</v>
      </c>
      <c r="L141">
        <v>0</v>
      </c>
      <c r="M141">
        <f>I139</f>
        <v>0.99999999999983225</v>
      </c>
      <c r="N141">
        <f>I140</f>
        <v>5.7940957717067505E-7</v>
      </c>
      <c r="P141">
        <v>-4.3368086899412902E-19</v>
      </c>
      <c r="Q141">
        <v>6.1696755588029788</v>
      </c>
      <c r="R141">
        <v>-8.398549367444339</v>
      </c>
      <c r="S141">
        <v>6.5776399988233161</v>
      </c>
      <c r="U141">
        <v>-4.3368086899412902E-19</v>
      </c>
      <c r="V141">
        <v>6.1696755588029788</v>
      </c>
      <c r="W141">
        <v>-8.3985455562953195</v>
      </c>
      <c r="X141">
        <v>6.5776448650221511</v>
      </c>
    </row>
    <row r="142" spans="1:29">
      <c r="A142">
        <f t="shared" si="61"/>
        <v>0</v>
      </c>
      <c r="B142">
        <f t="shared" si="58"/>
        <v>3.5747691068062809E-6</v>
      </c>
      <c r="C142">
        <f t="shared" si="59"/>
        <v>-4.5833114253893405E-6</v>
      </c>
      <c r="D142">
        <f t="shared" si="60"/>
        <v>-0.41317132980803151</v>
      </c>
      <c r="K142">
        <v>0</v>
      </c>
      <c r="L142">
        <v>0</v>
      </c>
      <c r="M142">
        <f>-N141</f>
        <v>-5.7940957717067505E-7</v>
      </c>
      <c r="N142">
        <f>M141</f>
        <v>0.99999999999983225</v>
      </c>
      <c r="P142">
        <v>2.5127884893094137E-25</v>
      </c>
      <c r="Q142">
        <v>-4.2351647362715017E-22</v>
      </c>
      <c r="R142">
        <v>2.8288851244867093E-7</v>
      </c>
      <c r="S142">
        <v>-0.4131751409557114</v>
      </c>
      <c r="U142">
        <v>2.5127884893094137E-25</v>
      </c>
      <c r="V142">
        <v>-4.2351647362715017E-22</v>
      </c>
      <c r="W142">
        <v>4.3490878730040687E-8</v>
      </c>
      <c r="X142">
        <v>-0.41317514095580599</v>
      </c>
    </row>
    <row r="144" spans="1:29">
      <c r="A144" t="s">
        <v>32</v>
      </c>
    </row>
    <row r="145" spans="1:48">
      <c r="A145">
        <v>4</v>
      </c>
      <c r="B145">
        <v>4</v>
      </c>
    </row>
    <row r="146" spans="1:48">
      <c r="A146">
        <f>U139</f>
        <v>12.543402848628933</v>
      </c>
      <c r="B146">
        <f t="shared" ref="B146:D146" si="62">V139</f>
        <v>9.6606533353087247</v>
      </c>
      <c r="C146">
        <f t="shared" si="62"/>
        <v>12.080389700041497</v>
      </c>
      <c r="D146">
        <f t="shared" si="62"/>
        <v>8.8953489823648209</v>
      </c>
      <c r="F146">
        <f>C148</f>
        <v>-8.3985455562953195</v>
      </c>
      <c r="G146">
        <f>D148</f>
        <v>6.5776448650221511</v>
      </c>
      <c r="I146" t="s">
        <v>11</v>
      </c>
      <c r="J146">
        <f>F146+G147</f>
        <v>-8.8117206972511255</v>
      </c>
      <c r="L146" t="s">
        <v>85</v>
      </c>
    </row>
    <row r="147" spans="1:48">
      <c r="A147">
        <f t="shared" ref="A147:A149" si="63">U140</f>
        <v>4.8458706756843939E-2</v>
      </c>
      <c r="B147">
        <f t="shared" ref="B147:B149" si="64">V140</f>
        <v>-6.0362929522693384E-2</v>
      </c>
      <c r="C147">
        <f t="shared" ref="C147:C149" si="65">W140</f>
        <v>-6.354659479454698</v>
      </c>
      <c r="D147">
        <f t="shared" ref="D147:D149" si="66">X140</f>
        <v>0.45173294296135191</v>
      </c>
      <c r="F147">
        <f>C149</f>
        <v>4.3490878730040687E-8</v>
      </c>
      <c r="G147">
        <f>D149</f>
        <v>-0.41317514095580599</v>
      </c>
      <c r="I147" t="s">
        <v>12</v>
      </c>
      <c r="J147">
        <f>F146*G147-F147*G146</f>
        <v>3.4700699579785215</v>
      </c>
      <c r="L147">
        <f>D149/C149</f>
        <v>-9500271.1607758645</v>
      </c>
    </row>
    <row r="148" spans="1:48">
      <c r="A148">
        <f t="shared" si="63"/>
        <v>-4.3368086899412902E-19</v>
      </c>
      <c r="B148">
        <f t="shared" si="64"/>
        <v>6.1696755588029788</v>
      </c>
      <c r="C148">
        <f t="shared" si="65"/>
        <v>-8.3985455562953195</v>
      </c>
      <c r="D148">
        <f t="shared" si="66"/>
        <v>6.5776448650221511</v>
      </c>
      <c r="L148" t="s">
        <v>74</v>
      </c>
      <c r="M148">
        <f>D149</f>
        <v>-0.41317514095580599</v>
      </c>
    </row>
    <row r="149" spans="1:48">
      <c r="A149">
        <f t="shared" si="63"/>
        <v>2.5127884893094137E-25</v>
      </c>
      <c r="B149">
        <f t="shared" si="64"/>
        <v>-4.2351647362715017E-22</v>
      </c>
      <c r="C149">
        <f t="shared" si="65"/>
        <v>4.3490878730040687E-8</v>
      </c>
      <c r="D149">
        <f t="shared" si="66"/>
        <v>-0.41317514095580599</v>
      </c>
    </row>
    <row r="150" spans="1:48">
      <c r="F150" s="1"/>
      <c r="G150" s="1"/>
      <c r="H150" s="1"/>
      <c r="I150" s="1" t="s">
        <v>22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 t="s">
        <v>23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s">
        <v>37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 t="s">
        <v>38</v>
      </c>
      <c r="AT150" s="1"/>
      <c r="AU150" s="1"/>
      <c r="AV150" s="1"/>
    </row>
    <row r="151" spans="1:48">
      <c r="A151">
        <f>A146-M148</f>
        <v>12.956577989584739</v>
      </c>
      <c r="B151">
        <f t="shared" ref="B151:D151" si="67">B146</f>
        <v>9.6606533353087247</v>
      </c>
      <c r="C151">
        <f t="shared" si="67"/>
        <v>12.080389700041497</v>
      </c>
      <c r="D151">
        <f t="shared" si="67"/>
        <v>8.8953489823648209</v>
      </c>
      <c r="F151" s="1" t="s">
        <v>26</v>
      </c>
      <c r="G151" s="1">
        <f>SQRT(SUMPRODUCT(A151:A152,A151:A152))</f>
        <v>12.956668609116011</v>
      </c>
      <c r="H151" s="1"/>
      <c r="I151" s="1">
        <f>G152</f>
        <v>0.99999300595438489</v>
      </c>
      <c r="J151" s="1">
        <f>-G153</f>
        <v>3.7400591323875892E-3</v>
      </c>
      <c r="K151" s="1">
        <v>0</v>
      </c>
      <c r="L151" s="1">
        <v>0</v>
      </c>
      <c r="M151" s="1"/>
      <c r="N151" s="1">
        <f t="array" ref="N151:Q154">MMULT(I151:L154,A151:D154)</f>
        <v>12.956668609116013</v>
      </c>
      <c r="O151" s="1">
        <v>9.6619053067920149</v>
      </c>
      <c r="P151" s="1">
        <v>12.05653840702554</v>
      </c>
      <c r="Q151" s="1">
        <v>8.896976275806999</v>
      </c>
      <c r="R151" s="1"/>
      <c r="S151" s="1"/>
      <c r="T151" s="1"/>
      <c r="U151" s="1"/>
      <c r="V151" s="1">
        <v>1</v>
      </c>
      <c r="W151" s="1">
        <v>0</v>
      </c>
      <c r="X151" s="1">
        <v>0</v>
      </c>
      <c r="Y151" s="1">
        <v>0</v>
      </c>
      <c r="Z151" s="1"/>
      <c r="AA151" s="1">
        <f t="array" ref="AA151:AD154">MMULT(V151:Y154,N151:Q154)</f>
        <v>12.956668609116013</v>
      </c>
      <c r="AB151" s="1">
        <v>9.6619053067920149</v>
      </c>
      <c r="AC151" s="1">
        <v>12.05653840702554</v>
      </c>
      <c r="AD151" s="1">
        <v>8.896976275806999</v>
      </c>
      <c r="AE151" s="1"/>
      <c r="AF151" s="1"/>
      <c r="AG151" s="1"/>
      <c r="AH151" s="1"/>
      <c r="AI151" s="1">
        <v>1</v>
      </c>
      <c r="AJ151" s="1">
        <v>0</v>
      </c>
      <c r="AK151" s="1">
        <v>0</v>
      </c>
      <c r="AL151" s="1">
        <v>0</v>
      </c>
      <c r="AM151" s="1"/>
      <c r="AN151" s="1">
        <f t="array" ref="AN151:AQ154">MMULT(AI151:AL154,AA151:AD154)</f>
        <v>12.956668609116013</v>
      </c>
      <c r="AO151" s="1">
        <v>9.6619053067920149</v>
      </c>
      <c r="AP151" s="1">
        <v>12.05653840702554</v>
      </c>
      <c r="AQ151" s="1">
        <v>8.896976275806999</v>
      </c>
      <c r="AR151" s="1"/>
      <c r="AS151" s="1">
        <f t="array" ref="AS151:AV154">MMULT(AI151:AL154,MMULT(V151:Y154,I151:L154))</f>
        <v>0.99999300595438489</v>
      </c>
      <c r="AT151" s="1">
        <v>3.7400591323875892E-3</v>
      </c>
      <c r="AU151" s="1">
        <v>0</v>
      </c>
      <c r="AV151" s="1">
        <v>0</v>
      </c>
    </row>
    <row r="152" spans="1:48">
      <c r="A152">
        <f t="shared" ref="A152:D152" si="68">A147</f>
        <v>4.8458706756843939E-2</v>
      </c>
      <c r="B152">
        <f>B147-M148</f>
        <v>0.35281221143311259</v>
      </c>
      <c r="C152">
        <f t="shared" si="68"/>
        <v>-6.354659479454698</v>
      </c>
      <c r="D152">
        <f t="shared" si="68"/>
        <v>0.45173294296135191</v>
      </c>
      <c r="F152" s="1" t="s">
        <v>27</v>
      </c>
      <c r="G152" s="1">
        <f>A151/G151</f>
        <v>0.99999300595438489</v>
      </c>
      <c r="H152" s="1"/>
      <c r="I152" s="1">
        <f>-J151</f>
        <v>-3.7400591323875892E-3</v>
      </c>
      <c r="J152" s="1">
        <f>I151</f>
        <v>0.99999300595438489</v>
      </c>
      <c r="K152" s="1">
        <v>0</v>
      </c>
      <c r="L152" s="1">
        <v>0</v>
      </c>
      <c r="M152" s="1"/>
      <c r="N152" s="1">
        <v>0</v>
      </c>
      <c r="O152" s="1">
        <v>0.31667832911686022</v>
      </c>
      <c r="P152" s="1">
        <v>-6.399796406496872</v>
      </c>
      <c r="Q152" s="1">
        <v>0.41846065232327478</v>
      </c>
      <c r="R152" s="1"/>
      <c r="S152" s="1" t="s">
        <v>26</v>
      </c>
      <c r="T152" s="1">
        <f>SQRT(SUMPRODUCT(O152:O153,O152:O153))</f>
        <v>6.1777974768539545</v>
      </c>
      <c r="U152" s="1"/>
      <c r="V152" s="1">
        <v>0</v>
      </c>
      <c r="W152" s="1">
        <f>T153</f>
        <v>5.1260717157424328E-2</v>
      </c>
      <c r="X152" s="1">
        <f>-T154</f>
        <v>0.99868530522708043</v>
      </c>
      <c r="Y152" s="1">
        <v>0</v>
      </c>
      <c r="Z152" s="1"/>
      <c r="AA152" s="1">
        <v>-4.3311071102254723E-19</v>
      </c>
      <c r="AB152" s="1">
        <v>6.1777974768539563</v>
      </c>
      <c r="AC152" s="1">
        <v>-8.3029302440531758</v>
      </c>
      <c r="AD152" s="1">
        <v>6.5904478628402403</v>
      </c>
      <c r="AE152" s="1"/>
      <c r="AF152" s="1" t="s">
        <v>26</v>
      </c>
      <c r="AG152" s="1">
        <f>SQRT(SUMPRODUCT(AC153:AC154,AC153:AC154))</f>
        <v>5.9820468133555185</v>
      </c>
      <c r="AH152" s="1"/>
      <c r="AI152" s="1">
        <v>0</v>
      </c>
      <c r="AJ152" s="1">
        <v>1</v>
      </c>
      <c r="AK152" s="1">
        <v>0</v>
      </c>
      <c r="AL152" s="1">
        <v>0</v>
      </c>
      <c r="AM152" s="1"/>
      <c r="AN152" s="1">
        <v>-4.3311071102254723E-19</v>
      </c>
      <c r="AO152" s="1">
        <v>6.1777974768539563</v>
      </c>
      <c r="AP152" s="1">
        <v>-8.3029302440531758</v>
      </c>
      <c r="AQ152" s="1">
        <v>6.5904478628402403</v>
      </c>
      <c r="AR152" s="1"/>
      <c r="AS152" s="1">
        <v>-1.9171811333736205E-4</v>
      </c>
      <c r="AT152" s="1">
        <v>5.1260358637630267E-2</v>
      </c>
      <c r="AU152" s="1">
        <v>0.99868530522708043</v>
      </c>
      <c r="AV152" s="1">
        <v>0</v>
      </c>
    </row>
    <row r="153" spans="1:48">
      <c r="A153">
        <f t="shared" ref="A153:D153" si="69">A148</f>
        <v>-4.3368086899412902E-19</v>
      </c>
      <c r="B153">
        <f t="shared" si="69"/>
        <v>6.1696755588029788</v>
      </c>
      <c r="C153">
        <f>C148-M148</f>
        <v>-7.9853704153395135</v>
      </c>
      <c r="D153">
        <f t="shared" si="69"/>
        <v>6.5776448650221511</v>
      </c>
      <c r="F153" s="1" t="s">
        <v>28</v>
      </c>
      <c r="G153" s="1">
        <f>-A152/G151</f>
        <v>-3.7400591323875892E-3</v>
      </c>
      <c r="H153" s="1"/>
      <c r="I153" s="1">
        <v>0</v>
      </c>
      <c r="J153" s="1">
        <v>0</v>
      </c>
      <c r="K153" s="1">
        <v>1</v>
      </c>
      <c r="L153" s="1">
        <v>0</v>
      </c>
      <c r="M153" s="1"/>
      <c r="N153" s="1">
        <v>-4.3368086899412902E-19</v>
      </c>
      <c r="O153" s="1">
        <v>6.1696755588029788</v>
      </c>
      <c r="P153" s="1">
        <v>-7.9853704153395135</v>
      </c>
      <c r="Q153" s="1">
        <v>6.5776448650221511</v>
      </c>
      <c r="R153" s="1"/>
      <c r="S153" s="1" t="s">
        <v>27</v>
      </c>
      <c r="T153" s="1">
        <f>O152/T152</f>
        <v>5.1260717157424328E-2</v>
      </c>
      <c r="U153" s="1"/>
      <c r="V153" s="1">
        <v>0</v>
      </c>
      <c r="W153" s="1">
        <f>-X152</f>
        <v>-0.99868530522708043</v>
      </c>
      <c r="X153" s="1">
        <f>W152</f>
        <v>5.1260717157424328E-2</v>
      </c>
      <c r="Y153" s="1">
        <v>0</v>
      </c>
      <c r="Z153" s="1"/>
      <c r="AA153" s="1">
        <v>-2.2230792362094043E-20</v>
      </c>
      <c r="AB153" s="1">
        <v>0</v>
      </c>
      <c r="AC153" s="1">
        <v>5.9820468133555185</v>
      </c>
      <c r="AD153" s="1">
        <v>-8.073571130310786E-2</v>
      </c>
      <c r="AE153" s="1"/>
      <c r="AF153" s="1" t="s">
        <v>27</v>
      </c>
      <c r="AG153" s="1">
        <f>AC153/AG152</f>
        <v>1</v>
      </c>
      <c r="AH153" s="1"/>
      <c r="AI153" s="1">
        <v>0</v>
      </c>
      <c r="AJ153" s="1">
        <f>-AK152</f>
        <v>0</v>
      </c>
      <c r="AK153" s="1">
        <f>AG153</f>
        <v>1</v>
      </c>
      <c r="AL153" s="1">
        <f>-AG154</f>
        <v>7.2702337656306778E-9</v>
      </c>
      <c r="AM153" s="1"/>
      <c r="AN153" s="1">
        <v>-2.2230792362092216E-20</v>
      </c>
      <c r="AO153" s="1">
        <v>-3.0790637668649416E-30</v>
      </c>
      <c r="AP153" s="1">
        <v>5.9820468133555185</v>
      </c>
      <c r="AQ153" s="1">
        <v>-8.073571130310786E-2</v>
      </c>
      <c r="AR153" s="1"/>
      <c r="AS153" s="1">
        <v>3.735142096195829E-3</v>
      </c>
      <c r="AT153" s="1">
        <v>-0.99867832037650051</v>
      </c>
      <c r="AU153" s="1">
        <v>5.1260717157424328E-2</v>
      </c>
      <c r="AV153" s="1">
        <v>7.2702337656306778E-9</v>
      </c>
    </row>
    <row r="154" spans="1:48">
      <c r="A154">
        <f t="shared" ref="A154:C154" si="70">A149</f>
        <v>2.5127884893094137E-25</v>
      </c>
      <c r="B154">
        <f t="shared" si="70"/>
        <v>-4.2351647362715017E-22</v>
      </c>
      <c r="C154">
        <f t="shared" si="70"/>
        <v>4.3490878730040687E-8</v>
      </c>
      <c r="D154">
        <f>D149-M148</f>
        <v>0</v>
      </c>
      <c r="F154" s="1"/>
      <c r="G154" s="1"/>
      <c r="H154" s="1"/>
      <c r="I154" s="1">
        <v>0</v>
      </c>
      <c r="J154" s="1">
        <v>0</v>
      </c>
      <c r="K154" s="1">
        <v>0</v>
      </c>
      <c r="L154" s="1">
        <v>1</v>
      </c>
      <c r="M154" s="1"/>
      <c r="N154" s="1">
        <v>2.5127884893094137E-25</v>
      </c>
      <c r="O154" s="1">
        <v>-4.2351647362715017E-22</v>
      </c>
      <c r="P154" s="1">
        <v>4.3490878730040687E-8</v>
      </c>
      <c r="Q154" s="1">
        <v>0</v>
      </c>
      <c r="R154" s="1"/>
      <c r="S154" s="1" t="s">
        <v>28</v>
      </c>
      <c r="T154" s="1">
        <f>-O153/T152</f>
        <v>-0.99868530522708043</v>
      </c>
      <c r="U154" s="1"/>
      <c r="V154" s="1">
        <v>0</v>
      </c>
      <c r="W154" s="1">
        <v>0</v>
      </c>
      <c r="X154" s="1">
        <v>0</v>
      </c>
      <c r="Y154" s="1">
        <v>1</v>
      </c>
      <c r="Z154" s="1"/>
      <c r="AA154" s="1">
        <v>2.5127884893094137E-25</v>
      </c>
      <c r="AB154" s="1">
        <v>-4.2351647362715017E-22</v>
      </c>
      <c r="AC154" s="1">
        <v>4.3490878730040687E-8</v>
      </c>
      <c r="AD154" s="1">
        <v>0</v>
      </c>
      <c r="AE154" s="1"/>
      <c r="AF154" s="1" t="s">
        <v>28</v>
      </c>
      <c r="AG154" s="1">
        <f>-AC154/AG152</f>
        <v>-7.2702337656306778E-9</v>
      </c>
      <c r="AH154" s="1"/>
      <c r="AI154" s="1">
        <v>0</v>
      </c>
      <c r="AJ154" s="1">
        <v>0</v>
      </c>
      <c r="AK154" s="1">
        <f>-AL153</f>
        <v>-7.2702337656306778E-9</v>
      </c>
      <c r="AL154" s="1">
        <f>AK153</f>
        <v>1</v>
      </c>
      <c r="AM154" s="1"/>
      <c r="AN154" s="1">
        <v>2.5144047198820901E-25</v>
      </c>
      <c r="AO154" s="1">
        <v>-4.2351647362715017E-22</v>
      </c>
      <c r="AP154" s="1">
        <v>0</v>
      </c>
      <c r="AQ154" s="1">
        <v>5.8696749440806511E-10</v>
      </c>
      <c r="AR154" s="1"/>
      <c r="AS154" s="1">
        <v>-2.7155356187191465E-11</v>
      </c>
      <c r="AT154" s="1">
        <v>7.2606248458045656E-9</v>
      </c>
      <c r="AU154" s="1">
        <v>-3.7267739672835018E-10</v>
      </c>
      <c r="AV154" s="1">
        <v>1</v>
      </c>
    </row>
    <row r="156" spans="1:48">
      <c r="A156" s="1">
        <f t="array" ref="A156:D159">MMULT(AN151:AQ154,TRANSPOSE(AS151:AV154))</f>
        <v>12.992714086763673</v>
      </c>
      <c r="B156" s="1">
        <v>12.533476442090423</v>
      </c>
      <c r="C156" s="1">
        <v>-8.9827134952122218</v>
      </c>
      <c r="D156" s="1">
        <v>8.8969763411134259</v>
      </c>
    </row>
    <row r="157" spans="1:48">
      <c r="A157" s="1">
        <v>2.3105327871348644E-2</v>
      </c>
      <c r="B157" s="1">
        <v>-7.9753383108072216</v>
      </c>
      <c r="C157" s="1">
        <v>-6.5952465187148288</v>
      </c>
      <c r="D157" s="1">
        <v>6.5904479107892247</v>
      </c>
    </row>
    <row r="158" spans="1:48">
      <c r="A158" s="1">
        <v>-2.2230636878927892E-20</v>
      </c>
      <c r="B158" s="1">
        <v>5.9741822476786401</v>
      </c>
      <c r="C158" s="1">
        <v>0.30664400913492129</v>
      </c>
      <c r="D158" s="1">
        <v>-8.073571353248149E-2</v>
      </c>
    </row>
    <row r="159" spans="1:48">
      <c r="A159" s="1">
        <v>-1.3325379415037321E-24</v>
      </c>
      <c r="B159" s="1">
        <v>-2.1709654532765104E-23</v>
      </c>
      <c r="C159" s="1">
        <v>4.2678138548328508E-18</v>
      </c>
      <c r="D159" s="1">
        <v>5.8696749440806511E-10</v>
      </c>
    </row>
    <row r="161" spans="1:35">
      <c r="A161" t="s">
        <v>33</v>
      </c>
    </row>
    <row r="162" spans="1:35">
      <c r="A162">
        <v>4</v>
      </c>
      <c r="B162">
        <v>4</v>
      </c>
    </row>
    <row r="163" spans="1:35">
      <c r="A163">
        <f>A156+M148</f>
        <v>12.579538945807867</v>
      </c>
      <c r="B163">
        <f t="shared" ref="B163:D163" si="71">B156</f>
        <v>12.533476442090423</v>
      </c>
      <c r="C163">
        <f t="shared" si="71"/>
        <v>-8.9827134952122218</v>
      </c>
      <c r="D163" s="2">
        <f t="shared" si="71"/>
        <v>8.8969763411134259</v>
      </c>
      <c r="F163" t="s">
        <v>86</v>
      </c>
    </row>
    <row r="164" spans="1:35">
      <c r="A164">
        <f t="shared" ref="A164:D164" si="72">A157</f>
        <v>2.3105327871348644E-2</v>
      </c>
      <c r="B164">
        <f>B157+M148</f>
        <v>-8.3885134517630284</v>
      </c>
      <c r="C164">
        <f t="shared" si="72"/>
        <v>-6.5952465187148288</v>
      </c>
      <c r="D164" s="2">
        <f t="shared" si="72"/>
        <v>6.5904479107892247</v>
      </c>
    </row>
    <row r="165" spans="1:35">
      <c r="A165">
        <f t="shared" ref="A165:D165" si="73">A158</f>
        <v>-2.2230636878927892E-20</v>
      </c>
      <c r="B165">
        <f t="shared" si="73"/>
        <v>5.9741822476786401</v>
      </c>
      <c r="C165">
        <f>C158+M148</f>
        <v>-0.10653113182088469</v>
      </c>
      <c r="D165" s="2">
        <f t="shared" si="73"/>
        <v>-8.073571353248149E-2</v>
      </c>
      <c r="L165" t="s">
        <v>74</v>
      </c>
      <c r="M165">
        <v>12.587508723557315</v>
      </c>
    </row>
    <row r="166" spans="1:35">
      <c r="A166" s="2">
        <f t="shared" ref="A166:C166" si="74">A159</f>
        <v>-1.3325379415037321E-24</v>
      </c>
      <c r="B166" s="2">
        <f t="shared" si="74"/>
        <v>-2.1709654532765104E-23</v>
      </c>
      <c r="C166" s="2">
        <f t="shared" si="74"/>
        <v>4.2678138548328508E-18</v>
      </c>
      <c r="D166" s="2">
        <f>D159+M148</f>
        <v>-0.41317514036883851</v>
      </c>
    </row>
    <row r="167" spans="1:35">
      <c r="F167" s="1"/>
      <c r="G167" s="1"/>
      <c r="H167" s="1"/>
      <c r="I167" s="1" t="s">
        <v>22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 t="s">
        <v>23</v>
      </c>
      <c r="W167" s="1"/>
      <c r="X167" s="1"/>
      <c r="Y167" s="1"/>
      <c r="Z167" s="1"/>
      <c r="AA167" s="1"/>
      <c r="AB167" s="1"/>
      <c r="AC167" s="1"/>
      <c r="AD167" s="1"/>
      <c r="AE167" s="1"/>
      <c r="AF167" s="1" t="s">
        <v>90</v>
      </c>
      <c r="AG167" s="1"/>
      <c r="AH167" s="1"/>
      <c r="AI167" s="1"/>
    </row>
    <row r="168" spans="1:35">
      <c r="A168">
        <f>A163-M165</f>
        <v>-7.9697777494480704E-3</v>
      </c>
      <c r="B168">
        <f t="shared" ref="B168:D168" si="75">B163</f>
        <v>12.533476442090423</v>
      </c>
      <c r="C168">
        <f t="shared" si="75"/>
        <v>-8.9827134952122218</v>
      </c>
      <c r="D168">
        <f t="shared" si="75"/>
        <v>8.8969763411134259</v>
      </c>
      <c r="F168" s="1" t="s">
        <v>26</v>
      </c>
      <c r="G168" s="1">
        <f>SQRT(SUMPRODUCT(A168:A169,A168:A169))</f>
        <v>2.4441226103003057E-2</v>
      </c>
      <c r="H168" s="1"/>
      <c r="I168" s="1">
        <f>G169</f>
        <v>-0.326079293888977</v>
      </c>
      <c r="J168" s="1">
        <f>-G170</f>
        <v>0.94534242161074422</v>
      </c>
      <c r="K168" s="1">
        <v>0</v>
      </c>
      <c r="L168" s="1">
        <v>0</v>
      </c>
      <c r="M168" s="1"/>
      <c r="N168" s="1">
        <f t="array" ref="N168:Q171">MMULT(I168:L171,A168:D171)</f>
        <v>2.4441226103003057E-2</v>
      </c>
      <c r="O168" s="1">
        <v>-23.916430747188979</v>
      </c>
      <c r="P168" s="1">
        <v>-3.3056894413959212</v>
      </c>
      <c r="Q168" s="1">
        <v>3.3291102244277555</v>
      </c>
      <c r="R168" s="1"/>
      <c r="S168" s="1"/>
      <c r="T168" s="1"/>
      <c r="U168" s="1"/>
      <c r="V168" s="1">
        <v>1</v>
      </c>
      <c r="W168" s="1">
        <v>0</v>
      </c>
      <c r="X168" s="1">
        <v>0</v>
      </c>
      <c r="Y168" s="1">
        <v>0</v>
      </c>
      <c r="Z168" s="1"/>
      <c r="AA168" s="1">
        <f t="array" ref="AA168:AD171">MMULT(V168:Y171,N168:Q171)</f>
        <v>2.4441226103003057E-2</v>
      </c>
      <c r="AB168" s="1">
        <v>-23.916430747188979</v>
      </c>
      <c r="AC168" s="1">
        <v>-3.3056894413959212</v>
      </c>
      <c r="AD168" s="1">
        <v>3.3291102244277555</v>
      </c>
      <c r="AE168" s="1"/>
      <c r="AF168" s="1">
        <f t="array" ref="AF168:AI171">MMULT(V168:Y171, I168:L171)</f>
        <v>-0.326079293888977</v>
      </c>
      <c r="AG168" s="1">
        <v>0.94534242161074422</v>
      </c>
      <c r="AH168" s="1">
        <v>0</v>
      </c>
      <c r="AI168" s="1">
        <v>0</v>
      </c>
    </row>
    <row r="169" spans="1:35">
      <c r="A169">
        <f t="shared" ref="A169" si="76">A164</f>
        <v>2.3105327871348644E-2</v>
      </c>
      <c r="B169">
        <f>B164-M165</f>
        <v>-20.976022175320345</v>
      </c>
      <c r="C169">
        <f t="shared" ref="C169:D169" si="77">C164</f>
        <v>-6.5952465187148288</v>
      </c>
      <c r="D169">
        <f t="shared" si="77"/>
        <v>6.5904479107892247</v>
      </c>
      <c r="F169" s="1" t="s">
        <v>27</v>
      </c>
      <c r="G169" s="1">
        <f>A168/G168</f>
        <v>-0.326079293888977</v>
      </c>
      <c r="H169" s="1"/>
      <c r="I169" s="1">
        <f>-J168</f>
        <v>-0.94534242161074422</v>
      </c>
      <c r="J169" s="1">
        <f>I168</f>
        <v>-0.326079293888977</v>
      </c>
      <c r="K169" s="1">
        <v>0</v>
      </c>
      <c r="L169" s="1">
        <v>0</v>
      </c>
      <c r="M169" s="1"/>
      <c r="N169" s="1">
        <v>8.6736173798840355E-19</v>
      </c>
      <c r="O169" s="1">
        <v>-5.0085804714389948</v>
      </c>
      <c r="P169" s="1">
        <v>10.642313456045699</v>
      </c>
      <c r="Q169" s="1">
        <v>-10.5596977604839</v>
      </c>
      <c r="R169" s="1"/>
      <c r="S169" s="1" t="s">
        <v>26</v>
      </c>
      <c r="T169" s="1">
        <f>SQRT(SUMPRODUCT(O169:O170,O169:O170))</f>
        <v>7.7959432955453618</v>
      </c>
      <c r="U169" s="1"/>
      <c r="V169" s="1">
        <v>0</v>
      </c>
      <c r="W169" s="1">
        <f>T170</f>
        <v>-0.64245983860617883</v>
      </c>
      <c r="X169" s="1">
        <f>-T171</f>
        <v>0.76631935625959668</v>
      </c>
      <c r="Y169" s="1">
        <v>0</v>
      </c>
      <c r="Z169" s="1"/>
      <c r="AA169" s="1">
        <v>-5.7428084954350538E-19</v>
      </c>
      <c r="AB169" s="1">
        <v>7.7959432955453618</v>
      </c>
      <c r="AC169" s="1">
        <v>-16.564947435674572</v>
      </c>
      <c r="AD169" s="1">
        <v>6.7223123789091437</v>
      </c>
      <c r="AE169" s="1"/>
      <c r="AF169" s="1">
        <v>0.60734453961561297</v>
      </c>
      <c r="AG169" s="1">
        <v>0.20949285052472891</v>
      </c>
      <c r="AH169" s="1">
        <v>0.76631935625959668</v>
      </c>
      <c r="AI169" s="1">
        <v>0</v>
      </c>
    </row>
    <row r="170" spans="1:35">
      <c r="A170">
        <f t="shared" ref="A170:B170" si="78">A165</f>
        <v>-2.2230636878927892E-20</v>
      </c>
      <c r="B170">
        <f t="shared" si="78"/>
        <v>5.9741822476786401</v>
      </c>
      <c r="C170">
        <f>C165-M165</f>
        <v>-12.6940398553782</v>
      </c>
      <c r="D170">
        <f t="shared" ref="D170" si="79">D165</f>
        <v>-8.073571353248149E-2</v>
      </c>
      <c r="F170" s="1" t="s">
        <v>28</v>
      </c>
      <c r="G170" s="1">
        <f>-A169/G168</f>
        <v>-0.94534242161074422</v>
      </c>
      <c r="H170" s="1"/>
      <c r="I170" s="1">
        <v>0</v>
      </c>
      <c r="J170" s="1">
        <v>0</v>
      </c>
      <c r="K170" s="1">
        <v>1</v>
      </c>
      <c r="L170" s="1">
        <v>0</v>
      </c>
      <c r="M170" s="1"/>
      <c r="N170" s="1">
        <v>-2.2230636878927892E-20</v>
      </c>
      <c r="O170" s="1">
        <v>5.9741822476786401</v>
      </c>
      <c r="P170" s="1">
        <v>-12.6940398553782</v>
      </c>
      <c r="Q170" s="1">
        <v>-8.073571353248149E-2</v>
      </c>
      <c r="R170" s="1"/>
      <c r="S170" s="1" t="s">
        <v>27</v>
      </c>
      <c r="T170" s="1">
        <f>O169/T169</f>
        <v>-0.64245983860617883</v>
      </c>
      <c r="U170" s="1"/>
      <c r="V170" s="1">
        <v>0</v>
      </c>
      <c r="W170" s="1">
        <f>-X169</f>
        <v>-0.76631935625959668</v>
      </c>
      <c r="X170" s="1">
        <f>W169</f>
        <v>-0.64245983860617883</v>
      </c>
      <c r="Y170" s="1">
        <v>0</v>
      </c>
      <c r="Z170" s="1"/>
      <c r="AA170" s="1">
        <v>-6.5039379731812975E-19</v>
      </c>
      <c r="AB170" s="1">
        <v>0</v>
      </c>
      <c r="AC170" s="1">
        <v>-3.1032953984322376E-12</v>
      </c>
      <c r="AD170" s="1">
        <v>8.1439702435957582</v>
      </c>
      <c r="AE170" s="1"/>
      <c r="AF170" s="1">
        <v>0.72443419597363379</v>
      </c>
      <c r="AG170" s="1">
        <v>0.24988087458258468</v>
      </c>
      <c r="AH170" s="1">
        <v>-0.64245983860617883</v>
      </c>
      <c r="AI170" s="1">
        <v>0</v>
      </c>
    </row>
    <row r="171" spans="1:35">
      <c r="A171">
        <f t="shared" ref="A171:C171" si="80">A166</f>
        <v>-1.3325379415037321E-24</v>
      </c>
      <c r="B171">
        <f t="shared" si="80"/>
        <v>-2.1709654532765104E-23</v>
      </c>
      <c r="C171">
        <f t="shared" si="80"/>
        <v>4.2678138548328508E-18</v>
      </c>
      <c r="D171">
        <f>D166-M165</f>
        <v>-13.000683863926154</v>
      </c>
      <c r="F171" s="1"/>
      <c r="G171" s="1"/>
      <c r="H171" s="1"/>
      <c r="I171" s="1">
        <v>0</v>
      </c>
      <c r="J171" s="1">
        <v>0</v>
      </c>
      <c r="K171" s="1">
        <v>0</v>
      </c>
      <c r="L171" s="1">
        <v>1</v>
      </c>
      <c r="M171" s="1"/>
      <c r="N171" s="1">
        <v>-1.3325379415037321E-24</v>
      </c>
      <c r="O171" s="1">
        <v>-2.1709654532765104E-23</v>
      </c>
      <c r="P171" s="1">
        <v>4.2678138548328508E-18</v>
      </c>
      <c r="Q171" s="1">
        <v>-13.000683863926154</v>
      </c>
      <c r="R171" s="1"/>
      <c r="S171" s="1" t="s">
        <v>28</v>
      </c>
      <c r="T171" s="1">
        <f>-O170/T169</f>
        <v>-0.76631935625959668</v>
      </c>
      <c r="U171" s="1"/>
      <c r="V171" s="1">
        <v>0</v>
      </c>
      <c r="W171" s="1">
        <v>0</v>
      </c>
      <c r="X171" s="1">
        <v>0</v>
      </c>
      <c r="Y171" s="1">
        <v>1</v>
      </c>
      <c r="Z171" s="1"/>
      <c r="AA171" s="1">
        <v>-1.3325379415037321E-24</v>
      </c>
      <c r="AB171" s="1">
        <v>-2.1709654532765104E-23</v>
      </c>
      <c r="AC171" s="1">
        <v>4.2678138548328508E-18</v>
      </c>
      <c r="AD171" s="1">
        <v>-13.000683863926154</v>
      </c>
      <c r="AE171" s="1"/>
      <c r="AF171" s="1">
        <v>0</v>
      </c>
      <c r="AG171" s="1">
        <v>0</v>
      </c>
      <c r="AH171" s="1">
        <v>0</v>
      </c>
      <c r="AI171" s="1">
        <v>1</v>
      </c>
    </row>
    <row r="173" spans="1:35">
      <c r="A173" s="1">
        <f t="array" ref="A173:D176">MMULT(AA168:AD171,TRANSPOSE(AF168:AI171))</f>
        <v>-22.617186336582737</v>
      </c>
      <c r="B173" s="1">
        <v>-7.5286908111153901</v>
      </c>
      <c r="C173" s="1">
        <v>-3.8347798670194888</v>
      </c>
      <c r="D173" s="1">
        <v>3.3291102244277555</v>
      </c>
    </row>
    <row r="174" spans="1:35">
      <c r="A174" s="1">
        <v>7.3698359137508982</v>
      </c>
      <c r="B174" s="1">
        <v>-11.060845471867248</v>
      </c>
      <c r="C174" s="1">
        <v>12.590370584930435</v>
      </c>
      <c r="D174" s="1">
        <v>6.7223123789091437</v>
      </c>
    </row>
    <row r="175" spans="1:35">
      <c r="A175" s="1">
        <v>2.1207995017926617E-19</v>
      </c>
      <c r="B175" s="1">
        <v>-2.3781157270230822E-12</v>
      </c>
      <c r="C175" s="1">
        <v>1.9937421896565653E-12</v>
      </c>
      <c r="D175" s="1">
        <v>8.1439702435957582</v>
      </c>
    </row>
    <row r="176" spans="1:35">
      <c r="A176" s="1">
        <v>-2.0088544357291023E-23</v>
      </c>
      <c r="B176" s="1">
        <v>3.2705030085442435E-18</v>
      </c>
      <c r="C176" s="1">
        <v>-2.741905390540641E-18</v>
      </c>
      <c r="D176" s="1">
        <v>-13.000683863926154</v>
      </c>
    </row>
    <row r="178" spans="1:10">
      <c r="A178" t="s">
        <v>34</v>
      </c>
    </row>
    <row r="179" spans="1:10">
      <c r="A179">
        <v>4</v>
      </c>
      <c r="B179">
        <v>4</v>
      </c>
    </row>
    <row r="180" spans="1:10">
      <c r="A180">
        <f>A173+M165</f>
        <v>-10.029677613025422</v>
      </c>
      <c r="B180">
        <f t="shared" ref="B180:D180" si="81">B173</f>
        <v>-7.5286908111153901</v>
      </c>
      <c r="C180" s="2">
        <f t="shared" si="81"/>
        <v>-3.8347798670194888</v>
      </c>
      <c r="D180" s="2">
        <f t="shared" si="81"/>
        <v>3.3291102244277555</v>
      </c>
      <c r="F180" t="s">
        <v>87</v>
      </c>
    </row>
    <row r="181" spans="1:10">
      <c r="A181">
        <f t="shared" ref="A181" si="82">A174</f>
        <v>7.3698359137508982</v>
      </c>
      <c r="B181">
        <f>B174+M165</f>
        <v>1.5266632516900671</v>
      </c>
      <c r="C181" s="2">
        <f t="shared" ref="C181:D181" si="83">C174</f>
        <v>12.590370584930435</v>
      </c>
      <c r="D181" s="2">
        <f t="shared" si="83"/>
        <v>6.7223123789091437</v>
      </c>
      <c r="F181">
        <f>A180</f>
        <v>-10.029677613025422</v>
      </c>
      <c r="G181">
        <f>B180</f>
        <v>-7.5286908111153901</v>
      </c>
      <c r="I181" t="s">
        <v>11</v>
      </c>
      <c r="J181">
        <f>F181+G182</f>
        <v>-8.5030143613353548</v>
      </c>
    </row>
    <row r="182" spans="1:10">
      <c r="A182" s="2">
        <f t="shared" ref="A182:B182" si="84">A175</f>
        <v>2.1207995017926617E-19</v>
      </c>
      <c r="B182" s="2">
        <f t="shared" si="84"/>
        <v>-2.3781157270230822E-12</v>
      </c>
      <c r="C182" s="2">
        <f>C175+M165</f>
        <v>12.587508723559308</v>
      </c>
      <c r="D182" s="2">
        <f t="shared" ref="D182" si="85">D175</f>
        <v>8.1439702435957582</v>
      </c>
      <c r="F182">
        <f>A181</f>
        <v>7.3698359137508982</v>
      </c>
      <c r="G182">
        <f>B181</f>
        <v>1.5266632516900671</v>
      </c>
      <c r="I182" t="s">
        <v>12</v>
      </c>
      <c r="J182">
        <f>F181*G182-F182*G181</f>
        <v>40.173275685180123</v>
      </c>
    </row>
    <row r="183" spans="1:10">
      <c r="A183" s="2">
        <f t="shared" ref="A183:C183" si="86">A176</f>
        <v>-2.0088544357291023E-23</v>
      </c>
      <c r="B183" s="2">
        <f t="shared" si="86"/>
        <v>3.2705030085442435E-18</v>
      </c>
      <c r="C183" s="2">
        <f t="shared" si="86"/>
        <v>-2.741905390540641E-18</v>
      </c>
      <c r="D183" s="2">
        <f>D176+M165</f>
        <v>-0.41317514036883907</v>
      </c>
      <c r="I183" t="s">
        <v>88</v>
      </c>
      <c r="J183">
        <f>J181*J181-4*J182</f>
        <v>-88.391849511645205</v>
      </c>
    </row>
    <row r="185" spans="1:10">
      <c r="A185" t="s">
        <v>89</v>
      </c>
    </row>
    <row r="187" spans="1:10">
      <c r="A187" t="s">
        <v>80</v>
      </c>
    </row>
    <row r="188" spans="1:10">
      <c r="A188">
        <v>4</v>
      </c>
      <c r="B188">
        <v>4</v>
      </c>
    </row>
    <row r="189" spans="1:10">
      <c r="A189">
        <f>A180</f>
        <v>-10.029677613025422</v>
      </c>
      <c r="B189">
        <f t="shared" ref="B189:D189" si="87">B180</f>
        <v>-7.5286908111153901</v>
      </c>
      <c r="C189">
        <f t="shared" si="87"/>
        <v>-3.8347798670194888</v>
      </c>
      <c r="D189">
        <f t="shared" si="87"/>
        <v>3.3291102244277555</v>
      </c>
    </row>
    <row r="190" spans="1:10">
      <c r="A190">
        <f t="shared" ref="A190:D190" si="88">A181</f>
        <v>7.3698359137508982</v>
      </c>
      <c r="B190">
        <f t="shared" si="88"/>
        <v>1.5266632516900671</v>
      </c>
      <c r="C190">
        <f t="shared" si="88"/>
        <v>12.590370584930435</v>
      </c>
      <c r="D190">
        <f t="shared" si="88"/>
        <v>6.7223123789091437</v>
      </c>
    </row>
    <row r="191" spans="1:10">
      <c r="A191">
        <f t="shared" ref="A191:D191" si="89">A182</f>
        <v>2.1207995017926617E-19</v>
      </c>
      <c r="B191">
        <f t="shared" si="89"/>
        <v>-2.3781157270230822E-12</v>
      </c>
      <c r="C191">
        <f t="shared" si="89"/>
        <v>12.587508723559308</v>
      </c>
      <c r="D191">
        <f t="shared" si="89"/>
        <v>8.1439702435957582</v>
      </c>
    </row>
    <row r="192" spans="1:10">
      <c r="A192">
        <f t="shared" ref="A192:D192" si="90">A183</f>
        <v>-2.0088544357291023E-23</v>
      </c>
      <c r="B192">
        <f t="shared" si="90"/>
        <v>3.2705030085442435E-18</v>
      </c>
      <c r="C192">
        <f t="shared" si="90"/>
        <v>-2.741905390540641E-18</v>
      </c>
      <c r="D192">
        <f t="shared" si="90"/>
        <v>-0.41317514036883907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3"/>
  <sheetViews>
    <sheetView tabSelected="1" workbookViewId="0">
      <selection activeCell="J147" sqref="J147"/>
    </sheetView>
  </sheetViews>
  <sheetFormatPr defaultRowHeight="15"/>
  <sheetData>
    <row r="1" spans="1:14">
      <c r="A1" t="s">
        <v>1</v>
      </c>
    </row>
    <row r="2" spans="1:14">
      <c r="A2">
        <v>4</v>
      </c>
      <c r="B2">
        <v>4</v>
      </c>
    </row>
    <row r="3" spans="1:14">
      <c r="A3">
        <v>9.3228013259447877</v>
      </c>
      <c r="B3">
        <v>10.402986886947225</v>
      </c>
      <c r="C3">
        <v>11.557167934751465</v>
      </c>
      <c r="D3">
        <v>0.84909676312698856</v>
      </c>
    </row>
    <row r="4" spans="1:14">
      <c r="A4">
        <v>0.1</v>
      </c>
      <c r="B4">
        <v>3.2175885893341452</v>
      </c>
      <c r="C4">
        <v>-3.4466964831811246</v>
      </c>
      <c r="D4">
        <v>-1.9087360236343276</v>
      </c>
    </row>
    <row r="5" spans="1:14">
      <c r="A5">
        <v>0</v>
      </c>
      <c r="B5">
        <v>6.2979524375100482</v>
      </c>
      <c r="C5">
        <v>-1.6481631797073693</v>
      </c>
      <c r="D5">
        <v>4.359880424906093</v>
      </c>
    </row>
    <row r="6" spans="1:14">
      <c r="A6">
        <v>0</v>
      </c>
      <c r="B6">
        <v>0</v>
      </c>
      <c r="C6">
        <v>-5.4525280852507878</v>
      </c>
      <c r="D6">
        <v>-0.99991917609618675</v>
      </c>
    </row>
    <row r="8" spans="1:14">
      <c r="A8" t="s">
        <v>0</v>
      </c>
    </row>
    <row r="9" spans="1:14">
      <c r="A9">
        <v>4</v>
      </c>
      <c r="B9">
        <v>4</v>
      </c>
    </row>
    <row r="10" spans="1:14">
      <c r="A10">
        <f>A3</f>
        <v>9.3228013259447877</v>
      </c>
      <c r="B10">
        <f t="shared" ref="B10:D10" si="0">B3</f>
        <v>10.402986886947225</v>
      </c>
      <c r="C10">
        <f t="shared" si="0"/>
        <v>11.557167934751465</v>
      </c>
      <c r="D10">
        <f t="shared" si="0"/>
        <v>0.84909676312698856</v>
      </c>
      <c r="F10">
        <f>C12</f>
        <v>-1.6481631797073693</v>
      </c>
      <c r="G10">
        <f>D12</f>
        <v>4.359880424906093</v>
      </c>
      <c r="I10" t="s">
        <v>11</v>
      </c>
      <c r="J10">
        <f>F10+G11</f>
        <v>-2.648082355803556</v>
      </c>
      <c r="L10" t="s">
        <v>84</v>
      </c>
    </row>
    <row r="11" spans="1:14">
      <c r="A11">
        <f t="shared" ref="A11:D11" si="1">A4</f>
        <v>0.1</v>
      </c>
      <c r="B11">
        <f t="shared" si="1"/>
        <v>3.2175885893341452</v>
      </c>
      <c r="C11">
        <f t="shared" si="1"/>
        <v>-3.4466964831811246</v>
      </c>
      <c r="D11">
        <f t="shared" si="1"/>
        <v>-1.9087360236343276</v>
      </c>
      <c r="F11">
        <f>C13</f>
        <v>-5.4525280852507878</v>
      </c>
      <c r="G11">
        <f>D13</f>
        <v>-0.99991917609618675</v>
      </c>
      <c r="I11" t="s">
        <v>12</v>
      </c>
      <c r="J11">
        <f>F10*G11-F11*G10</f>
        <v>25.420400433860674</v>
      </c>
      <c r="L11">
        <f>A10/A11</f>
        <v>93.228013259447877</v>
      </c>
    </row>
    <row r="12" spans="1:14">
      <c r="A12">
        <f t="shared" ref="A12:D12" si="2">A5</f>
        <v>0</v>
      </c>
      <c r="B12">
        <f t="shared" si="2"/>
        <v>6.2979524375100482</v>
      </c>
      <c r="C12">
        <f t="shared" si="2"/>
        <v>-1.6481631797073693</v>
      </c>
      <c r="D12">
        <f t="shared" si="2"/>
        <v>4.359880424906093</v>
      </c>
    </row>
    <row r="13" spans="1:14">
      <c r="A13">
        <f t="shared" ref="A13:D13" si="3">A6</f>
        <v>0</v>
      </c>
      <c r="B13">
        <f t="shared" si="3"/>
        <v>0</v>
      </c>
      <c r="C13">
        <f t="shared" si="3"/>
        <v>-5.4525280852507878</v>
      </c>
      <c r="D13">
        <f t="shared" si="3"/>
        <v>-0.99991917609618675</v>
      </c>
    </row>
    <row r="15" spans="1:14">
      <c r="A15" t="s">
        <v>13</v>
      </c>
      <c r="F15" t="s">
        <v>14</v>
      </c>
      <c r="K15" t="s">
        <v>15</v>
      </c>
    </row>
    <row r="16" spans="1:14">
      <c r="A16">
        <f t="array" ref="A16:D19">MMULT(A10:D13,A10:D13)</f>
        <v>87.954923251732609</v>
      </c>
      <c r="B16">
        <v>203.24400581123291</v>
      </c>
      <c r="C16">
        <v>48.211419628649722</v>
      </c>
      <c r="D16">
        <v>37.598246714887438</v>
      </c>
      <c r="F16">
        <f>$J$25*A10</f>
        <v>0</v>
      </c>
      <c r="G16">
        <f t="shared" ref="G16:I19" si="4">$J$25*B10</f>
        <v>0</v>
      </c>
      <c r="H16">
        <f t="shared" si="4"/>
        <v>0</v>
      </c>
      <c r="I16">
        <f t="shared" si="4"/>
        <v>0</v>
      </c>
      <c r="K16">
        <f>$J$26</f>
        <v>0</v>
      </c>
      <c r="L16">
        <v>0</v>
      </c>
      <c r="M16">
        <v>0</v>
      </c>
      <c r="N16">
        <v>0</v>
      </c>
    </row>
    <row r="17" spans="1:29">
      <c r="A17">
        <v>1.2540389915278933</v>
      </c>
      <c r="B17">
        <v>-10.31395549869986</v>
      </c>
      <c r="C17">
        <v>6.1538205296955244</v>
      </c>
      <c r="D17">
        <v>-19.175220348860648</v>
      </c>
      <c r="F17">
        <f t="shared" ref="F17:F19" si="5">$J$25*A11</f>
        <v>0</v>
      </c>
      <c r="G17">
        <f t="shared" si="4"/>
        <v>0</v>
      </c>
      <c r="H17">
        <f t="shared" si="4"/>
        <v>0</v>
      </c>
      <c r="I17">
        <f t="shared" si="4"/>
        <v>0</v>
      </c>
      <c r="K17">
        <v>0</v>
      </c>
      <c r="L17">
        <f>$J$26</f>
        <v>0</v>
      </c>
      <c r="M17">
        <v>0</v>
      </c>
      <c r="N17">
        <v>0</v>
      </c>
    </row>
    <row r="18" spans="1:29">
      <c r="A18">
        <v>0.62979524375100482</v>
      </c>
      <c r="B18">
        <v>9.8841665840491597</v>
      </c>
      <c r="C18">
        <v>-42.763059115800374</v>
      </c>
      <c r="D18">
        <v>-23.566451119218186</v>
      </c>
      <c r="F18">
        <f t="shared" si="5"/>
        <v>0</v>
      </c>
      <c r="G18">
        <f t="shared" si="4"/>
        <v>0</v>
      </c>
      <c r="H18">
        <f t="shared" si="4"/>
        <v>0</v>
      </c>
      <c r="I18">
        <f t="shared" si="4"/>
        <v>0</v>
      </c>
      <c r="K18">
        <v>0</v>
      </c>
      <c r="L18">
        <v>0</v>
      </c>
      <c r="M18">
        <f>$J$26</f>
        <v>0</v>
      </c>
      <c r="N18">
        <v>0</v>
      </c>
    </row>
    <row r="19" spans="1:29">
      <c r="A19">
        <v>0</v>
      </c>
      <c r="B19">
        <v>-34.339762545097194</v>
      </c>
      <c r="C19">
        <v>14.438743417075958</v>
      </c>
      <c r="D19">
        <v>-22.772532106410733</v>
      </c>
      <c r="F19">
        <f t="shared" si="5"/>
        <v>0</v>
      </c>
      <c r="G19">
        <f t="shared" si="4"/>
        <v>0</v>
      </c>
      <c r="H19">
        <f t="shared" si="4"/>
        <v>0</v>
      </c>
      <c r="I19">
        <f t="shared" si="4"/>
        <v>0</v>
      </c>
      <c r="K19">
        <v>0</v>
      </c>
      <c r="L19">
        <v>0</v>
      </c>
      <c r="M19">
        <v>0</v>
      </c>
      <c r="N19">
        <f>$J$26</f>
        <v>0</v>
      </c>
    </row>
    <row r="21" spans="1:29">
      <c r="A21" t="s">
        <v>16</v>
      </c>
      <c r="C21" t="s">
        <v>17</v>
      </c>
      <c r="D21" t="s">
        <v>18</v>
      </c>
      <c r="E21" t="s">
        <v>19</v>
      </c>
      <c r="G21" t="s">
        <v>20</v>
      </c>
      <c r="K21" t="s">
        <v>21</v>
      </c>
    </row>
    <row r="22" spans="1:29">
      <c r="A22">
        <f t="array" ref="A22:A25">A16:D19-F16:I19+K16:N19</f>
        <v>87.954923251732609</v>
      </c>
      <c r="C22">
        <f>SQRT(SUMPRODUCT(A22:A24,A22:A24))</f>
        <v>87.966117227370546</v>
      </c>
      <c r="D22">
        <f>A22+SIGN(A22)*C22</f>
        <v>175.92104047910317</v>
      </c>
      <c r="E22">
        <f>D22/(SQRT(SUMPRODUCT(D22:D24,D22:D24)))</f>
        <v>0.99996818617765804</v>
      </c>
      <c r="G22">
        <f t="array" ref="G22:I24">MMULT(E22:E24,TRANSPOSE(E22:E24))</f>
        <v>0.99993637336743535</v>
      </c>
      <c r="H22">
        <v>7.1279660342772333E-3</v>
      </c>
      <c r="I22">
        <v>3.5797603873042425E-3</v>
      </c>
      <c r="K22">
        <f>1-2*G22</f>
        <v>-0.9998727467348707</v>
      </c>
      <c r="L22">
        <f t="shared" ref="L22:M23" si="6">-2*H22</f>
        <v>-1.4255932068554467E-2</v>
      </c>
      <c r="M22">
        <f t="shared" si="6"/>
        <v>-7.1595207746084849E-3</v>
      </c>
      <c r="N22">
        <v>0</v>
      </c>
    </row>
    <row r="23" spans="1:29">
      <c r="A23">
        <v>1.2540389915278933</v>
      </c>
      <c r="D23">
        <f>A23</f>
        <v>1.2540389915278933</v>
      </c>
      <c r="E23">
        <f>D23/(SQRT(SUMPRODUCT(D22:D24,D22:D24)))</f>
        <v>7.1281928093368885E-3</v>
      </c>
      <c r="G23">
        <v>7.1279660342772333E-3</v>
      </c>
      <c r="H23">
        <v>5.0811132727082124E-5</v>
      </c>
      <c r="I23">
        <v>2.5518034078133814E-5</v>
      </c>
      <c r="K23">
        <f t="shared" ref="K23:L24" si="7">-2*G23</f>
        <v>-1.4255932068554467E-2</v>
      </c>
      <c r="L23">
        <f>1-2*H23</f>
        <v>0.99989837773454582</v>
      </c>
      <c r="M23">
        <f t="shared" si="6"/>
        <v>-5.1036068156267628E-5</v>
      </c>
      <c r="N23">
        <v>0</v>
      </c>
    </row>
    <row r="24" spans="1:29">
      <c r="A24">
        <v>0.62979524375100482</v>
      </c>
      <c r="D24">
        <f>A24</f>
        <v>0.62979524375100482</v>
      </c>
      <c r="E24">
        <f>D24/(SQRT(SUMPRODUCT(D22:D24,D22:D24)))</f>
        <v>3.5798742767884908E-3</v>
      </c>
      <c r="G24">
        <v>3.5797603873042425E-3</v>
      </c>
      <c r="H24">
        <v>2.5518034078133814E-5</v>
      </c>
      <c r="I24">
        <v>1.281549983761192E-5</v>
      </c>
      <c r="K24">
        <f t="shared" si="7"/>
        <v>-7.1595207746084849E-3</v>
      </c>
      <c r="L24">
        <f t="shared" si="7"/>
        <v>-5.1036068156267628E-5</v>
      </c>
      <c r="M24">
        <f>1-2*I24</f>
        <v>0.99997436900032477</v>
      </c>
      <c r="N24">
        <v>0</v>
      </c>
    </row>
    <row r="25" spans="1:29">
      <c r="A25">
        <v>0</v>
      </c>
      <c r="K25">
        <v>0</v>
      </c>
      <c r="L25">
        <v>0</v>
      </c>
      <c r="M25">
        <v>0</v>
      </c>
      <c r="N25">
        <v>1</v>
      </c>
    </row>
    <row r="26" spans="1:29">
      <c r="K26" t="s">
        <v>22</v>
      </c>
      <c r="P26" t="s">
        <v>23</v>
      </c>
      <c r="U26" t="s">
        <v>24</v>
      </c>
      <c r="Z26" t="s">
        <v>25</v>
      </c>
    </row>
    <row r="27" spans="1:29">
      <c r="A27">
        <f t="array" ref="A27:D30">MMULT(MMULT(K22:N25,A10:D13),K22:N25)</f>
        <v>9.5537332797445185</v>
      </c>
      <c r="B27">
        <v>-10.358061554085076</v>
      </c>
      <c r="C27">
        <v>-11.427182690905784</v>
      </c>
      <c r="D27">
        <v>-0.85299255617866021</v>
      </c>
      <c r="F27" t="s">
        <v>26</v>
      </c>
      <c r="G27">
        <f>SQRT(A28*A28+A29*A29)</f>
        <v>1.7814793467303341E-2</v>
      </c>
      <c r="H27" t="s">
        <v>27</v>
      </c>
      <c r="I27">
        <f>A28/G27</f>
        <v>0.84301318651404877</v>
      </c>
      <c r="K27">
        <v>1</v>
      </c>
      <c r="L27">
        <v>0</v>
      </c>
      <c r="M27">
        <v>0</v>
      </c>
      <c r="N27">
        <v>0</v>
      </c>
      <c r="P27">
        <v>1</v>
      </c>
      <c r="Q27">
        <v>0</v>
      </c>
      <c r="R27">
        <v>0</v>
      </c>
      <c r="S27">
        <v>0</v>
      </c>
      <c r="U27">
        <f t="array" ref="U27:X30">MMULT(P27:S30,MMULT(K27:N30,A27:D30))</f>
        <v>9.5537332797445185</v>
      </c>
      <c r="V27">
        <v>-10.358061554085076</v>
      </c>
      <c r="W27">
        <v>-11.427182690905784</v>
      </c>
      <c r="X27">
        <v>-0.85299255617866021</v>
      </c>
      <c r="Z27">
        <f t="array" ref="Z27:AC30">MMULT(MMULT(U27:X30,TRANSPOSE(K27:N30)), TRANSPOSE(P27:S30))</f>
        <v>9.5537332797445185</v>
      </c>
      <c r="AA27">
        <v>-1.8493640705831362</v>
      </c>
      <c r="AB27">
        <v>-15.204793417449128</v>
      </c>
      <c r="AC27">
        <v>1.9979112536797246</v>
      </c>
    </row>
    <row r="28" spans="1:29">
      <c r="A28">
        <v>1.5018105807961049E-2</v>
      </c>
      <c r="B28">
        <v>3.0689776036244152</v>
      </c>
      <c r="C28">
        <v>-3.6108487059618248</v>
      </c>
      <c r="D28">
        <v>-1.9208692304847383</v>
      </c>
      <c r="H28" t="s">
        <v>28</v>
      </c>
      <c r="I28">
        <f>A29/G27</f>
        <v>-0.53789289581052235</v>
      </c>
      <c r="K28">
        <v>0</v>
      </c>
      <c r="L28">
        <f>I27</f>
        <v>0.84301318651404877</v>
      </c>
      <c r="M28">
        <f>I28</f>
        <v>-0.53789289581052235</v>
      </c>
      <c r="N28">
        <v>0</v>
      </c>
      <c r="P28">
        <v>0</v>
      </c>
      <c r="Q28">
        <f>I29</f>
        <v>0.4151637424185633</v>
      </c>
      <c r="R28">
        <v>0</v>
      </c>
      <c r="S28">
        <f>I30</f>
        <v>0.9097467048475707</v>
      </c>
      <c r="U28">
        <v>4.291028249124576E-2</v>
      </c>
      <c r="V28">
        <v>-0.31544434740842769</v>
      </c>
      <c r="W28">
        <v>-5.8376071818549775</v>
      </c>
      <c r="X28">
        <v>-2.5542152955483122</v>
      </c>
      <c r="Z28">
        <v>4.291028249124576E-2</v>
      </c>
      <c r="AA28">
        <v>-1.1304736090043532</v>
      </c>
      <c r="AB28">
        <v>-5.0908551054874405</v>
      </c>
      <c r="AC28">
        <v>-3.6751057449067801</v>
      </c>
    </row>
    <row r="29" spans="1:29">
      <c r="A29">
        <v>-9.5824508463941711E-3</v>
      </c>
      <c r="B29">
        <v>6.2235539286617252</v>
      </c>
      <c r="C29">
        <v>-1.7304841477973671</v>
      </c>
      <c r="D29">
        <v>4.3537869652788723</v>
      </c>
      <c r="F29" t="s">
        <v>26</v>
      </c>
      <c r="G29">
        <f>SQRT(G27*G27+A30*A30)</f>
        <v>4.291028249124576E-2</v>
      </c>
      <c r="H29" t="s">
        <v>27</v>
      </c>
      <c r="I29">
        <f>G27/G29</f>
        <v>0.4151637424185633</v>
      </c>
      <c r="K29">
        <v>0</v>
      </c>
      <c r="L29">
        <f>-M28</f>
        <v>0.53789289581052235</v>
      </c>
      <c r="M29">
        <f>L28</f>
        <v>0.84301318651404877</v>
      </c>
      <c r="N29">
        <v>0</v>
      </c>
      <c r="P29">
        <v>0</v>
      </c>
      <c r="Q29">
        <v>0</v>
      </c>
      <c r="R29">
        <v>1</v>
      </c>
      <c r="S29">
        <v>0</v>
      </c>
      <c r="U29">
        <v>-1.7347234759768071E-18</v>
      </c>
      <c r="V29">
        <v>6.8973192792343214</v>
      </c>
      <c r="W29">
        <v>-3.40107082243019</v>
      </c>
      <c r="X29">
        <v>2.6370779101443067</v>
      </c>
      <c r="Z29">
        <v>-1.7347234759768071E-18</v>
      </c>
      <c r="AA29">
        <v>5.5725608959572401</v>
      </c>
      <c r="AB29">
        <v>0.84287148886026309</v>
      </c>
      <c r="AC29">
        <v>-5.8592327652320826</v>
      </c>
    </row>
    <row r="30" spans="1:29">
      <c r="A30">
        <v>3.9037488100489237E-2</v>
      </c>
      <c r="B30">
        <v>2.7827559498282264E-4</v>
      </c>
      <c r="C30">
        <v>-5.4523883315052055</v>
      </c>
      <c r="D30">
        <v>-0.99991917609618675</v>
      </c>
      <c r="H30" t="s">
        <v>28</v>
      </c>
      <c r="I30">
        <f>A30/G29</f>
        <v>0.9097467048475707</v>
      </c>
      <c r="K30">
        <v>0</v>
      </c>
      <c r="L30">
        <v>0</v>
      </c>
      <c r="M30">
        <v>0</v>
      </c>
      <c r="N30">
        <v>1</v>
      </c>
      <c r="P30">
        <v>0</v>
      </c>
      <c r="Q30">
        <f>-S28</f>
        <v>-0.9097467048475707</v>
      </c>
      <c r="R30">
        <v>0</v>
      </c>
      <c r="S30">
        <f>Q28</f>
        <v>0.4151637424185633</v>
      </c>
      <c r="U30">
        <v>3.4694469519536142E-18</v>
      </c>
      <c r="V30">
        <v>0.6919022589477174</v>
      </c>
      <c r="W30">
        <v>-0.34117727331622771</v>
      </c>
      <c r="X30">
        <v>3.1885486068423203</v>
      </c>
      <c r="Z30">
        <v>3.4694469519536142E-18</v>
      </c>
      <c r="AA30">
        <v>3.219118963169799</v>
      </c>
      <c r="AB30">
        <v>8.4552369338741939E-2</v>
      </c>
      <c r="AC30">
        <v>0.62617639987495122</v>
      </c>
    </row>
    <row r="31" spans="1:29">
      <c r="K31" t="s">
        <v>29</v>
      </c>
      <c r="P31" t="s">
        <v>30</v>
      </c>
      <c r="U31" t="s">
        <v>31</v>
      </c>
    </row>
    <row r="32" spans="1:29">
      <c r="A32">
        <f>Z27</f>
        <v>9.5537332797445185</v>
      </c>
      <c r="B32">
        <f t="shared" ref="B32:D35" si="8">AA27</f>
        <v>-1.8493640705831362</v>
      </c>
      <c r="C32">
        <f t="shared" si="8"/>
        <v>-15.204793417449128</v>
      </c>
      <c r="D32">
        <f t="shared" si="8"/>
        <v>1.9979112536797246</v>
      </c>
      <c r="F32" t="s">
        <v>26</v>
      </c>
      <c r="G32">
        <f>SQRT(B34*B34+B35*B35)</f>
        <v>6.43553897029543</v>
      </c>
      <c r="H32" t="s">
        <v>27</v>
      </c>
      <c r="I32">
        <f>B34/G32</f>
        <v>0.86590430446906708</v>
      </c>
      <c r="K32">
        <v>1</v>
      </c>
      <c r="L32">
        <v>0</v>
      </c>
      <c r="M32">
        <v>0</v>
      </c>
      <c r="N32">
        <v>0</v>
      </c>
      <c r="P32">
        <f t="array" ref="P32:S35">MMULT(K32:N35,A32:D35)</f>
        <v>9.5537332797445185</v>
      </c>
      <c r="Q32">
        <v>-1.8493640705831362</v>
      </c>
      <c r="R32">
        <v>-15.204793417449128</v>
      </c>
      <c r="S32">
        <v>1.9979112536797246</v>
      </c>
      <c r="U32">
        <f t="array" ref="U32:X35">MMULT(P32:S35,TRANSPOSE(K32:N35))</f>
        <v>9.5537332797445185</v>
      </c>
      <c r="V32">
        <v>-1.8493640705831362</v>
      </c>
      <c r="W32">
        <v>-12.166521496821883</v>
      </c>
      <c r="X32">
        <v>9.335584979649397</v>
      </c>
    </row>
    <row r="33" spans="1:24">
      <c r="A33">
        <f t="shared" ref="A33:A35" si="9">Z28</f>
        <v>4.291028249124576E-2</v>
      </c>
      <c r="B33">
        <f t="shared" si="8"/>
        <v>-1.1304736090043532</v>
      </c>
      <c r="C33">
        <f t="shared" si="8"/>
        <v>-5.0908551054874405</v>
      </c>
      <c r="D33">
        <f t="shared" si="8"/>
        <v>-3.6751057449067801</v>
      </c>
      <c r="H33" t="s">
        <v>28</v>
      </c>
      <c r="I33">
        <f>B35/G32</f>
        <v>0.50020969153140282</v>
      </c>
      <c r="K33">
        <v>0</v>
      </c>
      <c r="L33">
        <v>1</v>
      </c>
      <c r="M33">
        <v>0</v>
      </c>
      <c r="N33">
        <v>0</v>
      </c>
      <c r="P33">
        <v>4.291028249124576E-2</v>
      </c>
      <c r="Q33">
        <v>-1.1304736090043532</v>
      </c>
      <c r="R33">
        <v>-5.0908551054874405</v>
      </c>
      <c r="S33">
        <v>-3.6751057449067801</v>
      </c>
      <c r="U33">
        <v>4.291028249124576E-2</v>
      </c>
      <c r="V33">
        <v>-1.1304736090043532</v>
      </c>
      <c r="W33">
        <v>-6.2465168602750074</v>
      </c>
      <c r="X33">
        <v>-0.63579482194683834</v>
      </c>
    </row>
    <row r="34" spans="1:24">
      <c r="A34">
        <f t="shared" si="9"/>
        <v>-1.7347234759768071E-18</v>
      </c>
      <c r="B34">
        <f t="shared" si="8"/>
        <v>5.5725608959572401</v>
      </c>
      <c r="C34">
        <f t="shared" si="8"/>
        <v>0.84287148886026309</v>
      </c>
      <c r="D34">
        <f t="shared" si="8"/>
        <v>-5.8592327652320826</v>
      </c>
      <c r="K34">
        <v>0</v>
      </c>
      <c r="L34">
        <v>0</v>
      </c>
      <c r="M34">
        <f>I32</f>
        <v>0.86590430446906708</v>
      </c>
      <c r="N34">
        <f>I33</f>
        <v>0.50020969153140282</v>
      </c>
      <c r="P34">
        <v>2.3334646470942357E-19</v>
      </c>
      <c r="Q34">
        <v>6.43553897029543</v>
      </c>
      <c r="R34">
        <v>0.77213996490353454</v>
      </c>
      <c r="S34">
        <v>-4.760315368474962</v>
      </c>
      <c r="U34">
        <v>2.3334646470942357E-19</v>
      </c>
      <c r="V34">
        <v>6.43553897029543</v>
      </c>
      <c r="W34">
        <v>-1.7125565627944921</v>
      </c>
      <c r="X34">
        <v>-4.5082094618561879</v>
      </c>
    </row>
    <row r="35" spans="1:24">
      <c r="A35">
        <f t="shared" si="9"/>
        <v>3.4694469519536142E-18</v>
      </c>
      <c r="B35">
        <f t="shared" si="8"/>
        <v>3.219118963169799</v>
      </c>
      <c r="C35">
        <f t="shared" si="8"/>
        <v>8.4552369338741939E-2</v>
      </c>
      <c r="D35">
        <f t="shared" si="8"/>
        <v>0.62617639987495122</v>
      </c>
      <c r="K35">
        <v>0</v>
      </c>
      <c r="L35">
        <v>0</v>
      </c>
      <c r="M35">
        <f>-N34</f>
        <v>-0.50020969153140282</v>
      </c>
      <c r="N35">
        <f>M34</f>
        <v>0.86590430446906708</v>
      </c>
      <c r="P35">
        <v>3.8719345446343604E-18</v>
      </c>
      <c r="Q35">
        <v>4.4408920985006262E-16</v>
      </c>
      <c r="R35">
        <v>-0.34839822687993138</v>
      </c>
      <c r="S35">
        <v>3.4730538541160922</v>
      </c>
      <c r="U35">
        <v>3.8719345446343604E-18</v>
      </c>
      <c r="V35">
        <v>4.4408920985006262E-16</v>
      </c>
      <c r="W35">
        <v>1.4355756727146369</v>
      </c>
      <c r="X35">
        <v>3.1816044515297057</v>
      </c>
    </row>
    <row r="37" spans="1:24">
      <c r="A37" t="s">
        <v>8</v>
      </c>
    </row>
    <row r="38" spans="1:24">
      <c r="A38">
        <v>4</v>
      </c>
      <c r="B38">
        <v>4</v>
      </c>
    </row>
    <row r="39" spans="1:24">
      <c r="A39">
        <f>U32</f>
        <v>9.5537332797445185</v>
      </c>
      <c r="B39">
        <f t="shared" ref="B39:D39" si="10">V32</f>
        <v>-1.8493640705831362</v>
      </c>
      <c r="C39">
        <f t="shared" si="10"/>
        <v>-12.166521496821883</v>
      </c>
      <c r="D39">
        <f t="shared" si="10"/>
        <v>9.335584979649397</v>
      </c>
      <c r="F39">
        <f>C41</f>
        <v>-1.7125565627944921</v>
      </c>
      <c r="G39">
        <f>D41</f>
        <v>-4.5082094618561879</v>
      </c>
      <c r="I39" t="s">
        <v>11</v>
      </c>
      <c r="J39">
        <f>F39+G40</f>
        <v>1.4690478887352136</v>
      </c>
      <c r="L39" t="s">
        <v>84</v>
      </c>
    </row>
    <row r="40" spans="1:24">
      <c r="A40">
        <f t="shared" ref="A40:A42" si="11">U33</f>
        <v>4.291028249124576E-2</v>
      </c>
      <c r="B40">
        <f t="shared" ref="B40:B42" si="12">V33</f>
        <v>-1.1304736090043532</v>
      </c>
      <c r="C40">
        <f t="shared" ref="C40:C42" si="13">W33</f>
        <v>-6.2465168602750074</v>
      </c>
      <c r="D40">
        <f t="shared" ref="D40:D42" si="14">X33</f>
        <v>-0.63579482194683834</v>
      </c>
      <c r="F40">
        <f>C42</f>
        <v>1.4355756727146369</v>
      </c>
      <c r="G40">
        <f>D42</f>
        <v>3.1816044515297057</v>
      </c>
      <c r="I40" t="s">
        <v>12</v>
      </c>
      <c r="J40">
        <f>F39*G40-F40*G39</f>
        <v>1.0231982472593195</v>
      </c>
      <c r="L40">
        <f>A39/A40</f>
        <v>222.64438090552306</v>
      </c>
    </row>
    <row r="41" spans="1:24">
      <c r="A41">
        <f t="shared" si="11"/>
        <v>2.3334646470942357E-19</v>
      </c>
      <c r="B41">
        <f t="shared" si="12"/>
        <v>6.43553897029543</v>
      </c>
      <c r="C41">
        <f t="shared" si="13"/>
        <v>-1.7125565627944921</v>
      </c>
      <c r="D41">
        <f t="shared" si="14"/>
        <v>-4.5082094618561879</v>
      </c>
    </row>
    <row r="42" spans="1:24">
      <c r="A42">
        <f t="shared" si="11"/>
        <v>3.8719345446343604E-18</v>
      </c>
      <c r="B42">
        <f t="shared" si="12"/>
        <v>4.4408920985006262E-16</v>
      </c>
      <c r="C42">
        <f t="shared" si="13"/>
        <v>1.4355756727146369</v>
      </c>
      <c r="D42">
        <f t="shared" si="14"/>
        <v>3.1816044515297057</v>
      </c>
    </row>
    <row r="44" spans="1:24">
      <c r="A44" t="s">
        <v>13</v>
      </c>
      <c r="F44" t="s">
        <v>14</v>
      </c>
      <c r="K44" t="s">
        <v>15</v>
      </c>
    </row>
    <row r="45" spans="1:24">
      <c r="A45">
        <f t="array" ref="A45:D48">MMULT(A39:D42,A39:D42)</f>
        <v>91.194462845800075</v>
      </c>
      <c r="B45">
        <v>-93.875797017993108</v>
      </c>
      <c r="C45">
        <v>-70.445822552122522</v>
      </c>
      <c r="D45">
        <v>174.91687106466628</v>
      </c>
      <c r="F45">
        <f>$J$25*A39</f>
        <v>0</v>
      </c>
      <c r="G45">
        <f t="shared" ref="G45:G48" si="15">$J$25*B39</f>
        <v>0</v>
      </c>
      <c r="H45">
        <f t="shared" ref="H45:H48" si="16">$J$25*C39</f>
        <v>0</v>
      </c>
      <c r="I45">
        <f t="shared" ref="I45:I48" si="17">$J$25*D39</f>
        <v>0</v>
      </c>
      <c r="K45">
        <f>$J$26</f>
        <v>0</v>
      </c>
      <c r="L45">
        <v>0</v>
      </c>
      <c r="M45">
        <v>0</v>
      </c>
      <c r="N45">
        <v>0</v>
      </c>
    </row>
    <row r="46" spans="1:24">
      <c r="A46">
        <v>0.36144445196857822</v>
      </c>
      <c r="B46">
        <v>-39.001088836949819</v>
      </c>
      <c r="C46">
        <v>16.324235448822783</v>
      </c>
      <c r="D46">
        <v>27.257100633020706</v>
      </c>
      <c r="F46">
        <f t="shared" ref="F46:F48" si="18">$J$25*A40</f>
        <v>0</v>
      </c>
      <c r="G46">
        <f t="shared" si="15"/>
        <v>0</v>
      </c>
      <c r="H46">
        <f t="shared" si="16"/>
        <v>0</v>
      </c>
      <c r="I46">
        <f t="shared" si="17"/>
        <v>0</v>
      </c>
      <c r="K46">
        <v>0</v>
      </c>
      <c r="L46">
        <f>$J$26</f>
        <v>0</v>
      </c>
      <c r="M46">
        <v>0</v>
      </c>
      <c r="N46">
        <v>0</v>
      </c>
    </row>
    <row r="47" spans="1:24">
      <c r="A47">
        <v>0.27615079519879776</v>
      </c>
      <c r="B47">
        <v>-18.296431464337186</v>
      </c>
      <c r="C47">
        <v>-43.738728533079467</v>
      </c>
      <c r="D47">
        <v>-10.714457945666869</v>
      </c>
      <c r="F47">
        <f t="shared" si="18"/>
        <v>0</v>
      </c>
      <c r="G47">
        <f t="shared" si="15"/>
        <v>0</v>
      </c>
      <c r="H47">
        <f t="shared" si="16"/>
        <v>0</v>
      </c>
      <c r="I47">
        <f t="shared" si="17"/>
        <v>0</v>
      </c>
      <c r="K47">
        <v>0</v>
      </c>
      <c r="L47">
        <v>0</v>
      </c>
      <c r="M47">
        <f>$J$26</f>
        <v>0</v>
      </c>
      <c r="N47">
        <v>0</v>
      </c>
    </row>
    <row r="48" spans="1:24">
      <c r="A48">
        <v>6.870137405333717E-17</v>
      </c>
      <c r="B48">
        <v>9.2387031865631251</v>
      </c>
      <c r="C48">
        <v>2.108929411121069</v>
      </c>
      <c r="D48">
        <v>3.6507310550509526</v>
      </c>
      <c r="F48">
        <f t="shared" si="18"/>
        <v>0</v>
      </c>
      <c r="G48">
        <f t="shared" si="15"/>
        <v>0</v>
      </c>
      <c r="H48">
        <f t="shared" si="16"/>
        <v>0</v>
      </c>
      <c r="I48">
        <f t="shared" si="17"/>
        <v>0</v>
      </c>
      <c r="K48">
        <v>0</v>
      </c>
      <c r="L48">
        <v>0</v>
      </c>
      <c r="M48">
        <v>0</v>
      </c>
      <c r="N48">
        <f>$J$26</f>
        <v>0</v>
      </c>
    </row>
    <row r="50" spans="1:29">
      <c r="A50" t="s">
        <v>16</v>
      </c>
      <c r="C50" t="s">
        <v>17</v>
      </c>
      <c r="D50" t="s">
        <v>18</v>
      </c>
      <c r="E50" t="s">
        <v>19</v>
      </c>
      <c r="G50" t="s">
        <v>20</v>
      </c>
      <c r="K50" t="s">
        <v>21</v>
      </c>
    </row>
    <row r="51" spans="1:29">
      <c r="A51">
        <f t="array" ref="A51:A54">A45:D48-F45:I48+K45:N48</f>
        <v>91.194462845800075</v>
      </c>
      <c r="C51">
        <f>SQRT(SUMPRODUCT(A51:A53,A51:A53))</f>
        <v>91.195597235215018</v>
      </c>
      <c r="D51">
        <f>A51+SIGN(A51)*C51</f>
        <v>182.39006008101509</v>
      </c>
      <c r="E51">
        <f>D51/(SQRT(SUMPRODUCT(D51:D53,D51:D53)))</f>
        <v>0.99999689022493088</v>
      </c>
      <c r="G51">
        <f t="array" ref="G51:I53">MMULT(E51:E53,TRANSPOSE(E51:E53))</f>
        <v>0.99999378045953247</v>
      </c>
      <c r="H51">
        <v>1.9816990234535529E-3</v>
      </c>
      <c r="I51">
        <v>1.5140577153441935E-3</v>
      </c>
      <c r="K51">
        <f>1-2*G51</f>
        <v>-0.99998756091906493</v>
      </c>
      <c r="L51">
        <f t="shared" ref="L51" si="19">-2*H51</f>
        <v>-3.9633980469071057E-3</v>
      </c>
      <c r="M51">
        <f t="shared" ref="M51:M52" si="20">-2*I51</f>
        <v>-3.0281154306883869E-3</v>
      </c>
      <c r="N51">
        <v>0</v>
      </c>
    </row>
    <row r="52" spans="1:29">
      <c r="A52">
        <v>0.36144445196857822</v>
      </c>
      <c r="D52">
        <f>A52</f>
        <v>0.36144445196857822</v>
      </c>
      <c r="E52">
        <f>D52/(SQRT(SUMPRODUCT(D51:D53,D51:D53)))</f>
        <v>1.9817051861109351E-3</v>
      </c>
      <c r="G52">
        <v>1.9816990234535529E-3</v>
      </c>
      <c r="H52">
        <v>3.9271554446589756E-6</v>
      </c>
      <c r="I52">
        <v>3.0004253572168346E-6</v>
      </c>
      <c r="K52">
        <f t="shared" ref="K52:K53" si="21">-2*G52</f>
        <v>-3.9633980469071057E-3</v>
      </c>
      <c r="L52">
        <f>1-2*H52</f>
        <v>0.99999214568911066</v>
      </c>
      <c r="M52">
        <f t="shared" si="20"/>
        <v>-6.0008507144336692E-6</v>
      </c>
      <c r="N52">
        <v>0</v>
      </c>
    </row>
    <row r="53" spans="1:29">
      <c r="A53">
        <v>0.27615079519879776</v>
      </c>
      <c r="D53">
        <f>A53</f>
        <v>0.27615079519879776</v>
      </c>
      <c r="E53">
        <f>D53/(SQRT(SUMPRODUCT(D51:D53,D51:D53)))</f>
        <v>1.5140624237377719E-3</v>
      </c>
      <c r="G53">
        <v>1.5140577153441935E-3</v>
      </c>
      <c r="H53">
        <v>3.0004253572168346E-6</v>
      </c>
      <c r="I53">
        <v>2.2923850229746964E-6</v>
      </c>
      <c r="K53">
        <f t="shared" si="21"/>
        <v>-3.0281154306883869E-3</v>
      </c>
      <c r="L53">
        <f t="shared" ref="L53" si="22">-2*H53</f>
        <v>-6.0008507144336692E-6</v>
      </c>
      <c r="M53">
        <f>1-2*I53</f>
        <v>0.99999541522995405</v>
      </c>
      <c r="N53">
        <v>0</v>
      </c>
    </row>
    <row r="54" spans="1:29">
      <c r="A54">
        <v>6.870137405333717E-17</v>
      </c>
      <c r="K54">
        <v>0</v>
      </c>
      <c r="L54">
        <v>0</v>
      </c>
      <c r="M54">
        <v>0</v>
      </c>
      <c r="N54">
        <v>1</v>
      </c>
    </row>
    <row r="55" spans="1:29">
      <c r="K55" t="s">
        <v>22</v>
      </c>
      <c r="P55" t="s">
        <v>23</v>
      </c>
      <c r="U55" t="s">
        <v>24</v>
      </c>
      <c r="Z55" t="s">
        <v>25</v>
      </c>
    </row>
    <row r="56" spans="1:29">
      <c r="A56">
        <f t="array" ref="A56:D59">MMULT(MMULT(K51:N54,A39:D42),K51:N54)</f>
        <v>9.5094636295804804</v>
      </c>
      <c r="B56">
        <v>1.8721118834112167</v>
      </c>
      <c r="C56">
        <v>12.225176445595007</v>
      </c>
      <c r="D56">
        <v>-9.3192975669604987</v>
      </c>
      <c r="F56" t="s">
        <v>26</v>
      </c>
      <c r="G56">
        <f>SQRT(A57*A57+A58*A58)</f>
        <v>2.0054722353365907E-2</v>
      </c>
      <c r="H56" t="s">
        <v>27</v>
      </c>
      <c r="I56">
        <f>A57/G56</f>
        <v>0.90631648414429267</v>
      </c>
      <c r="K56">
        <v>1</v>
      </c>
      <c r="L56">
        <v>0</v>
      </c>
      <c r="M56">
        <v>0</v>
      </c>
      <c r="N56">
        <v>0</v>
      </c>
      <c r="P56">
        <v>1</v>
      </c>
      <c r="Q56">
        <v>0</v>
      </c>
      <c r="R56">
        <v>0</v>
      </c>
      <c r="S56">
        <v>0</v>
      </c>
      <c r="U56">
        <f t="array" ref="U56:X59">MMULT(P56:S59,MMULT(K56:N59,A56:D59))</f>
        <v>9.5094636295804804</v>
      </c>
      <c r="V56">
        <v>1.8721118834112167</v>
      </c>
      <c r="W56">
        <v>12.225176445595007</v>
      </c>
      <c r="X56">
        <v>-9.3192975669604987</v>
      </c>
      <c r="Z56">
        <f t="array" ref="Z56:AC59">MMULT(MMULT(U56:X59,TRANSPOSE(K56:N59)), TRANSPOSE(P56:S59))</f>
        <v>9.5094636295804804</v>
      </c>
      <c r="AA56">
        <v>8.6815322736929978</v>
      </c>
      <c r="AB56">
        <v>10.288725181974813</v>
      </c>
      <c r="AC56">
        <v>-7.6538997042109544</v>
      </c>
    </row>
    <row r="57" spans="1:29">
      <c r="A57">
        <v>1.8175925453792544E-2</v>
      </c>
      <c r="B57">
        <v>-1.1231475603732499</v>
      </c>
      <c r="C57">
        <v>-6.1982168722947417</v>
      </c>
      <c r="D57">
        <v>-0.67276341439975262</v>
      </c>
      <c r="H57" t="s">
        <v>28</v>
      </c>
      <c r="I57">
        <f>A58/G56</f>
        <v>0.42259961023210596</v>
      </c>
      <c r="K57">
        <v>0</v>
      </c>
      <c r="L57">
        <f>I56</f>
        <v>0.90631648414429267</v>
      </c>
      <c r="M57">
        <f>I57</f>
        <v>0.42259961023210596</v>
      </c>
      <c r="N57">
        <v>0</v>
      </c>
      <c r="P57">
        <v>0</v>
      </c>
      <c r="Q57">
        <f>I58</f>
        <v>0.97730398433588817</v>
      </c>
      <c r="R57">
        <v>0</v>
      </c>
      <c r="S57">
        <f>I59</f>
        <v>-0.21184173857197749</v>
      </c>
      <c r="U57">
        <v>2.0520454919657143E-2</v>
      </c>
      <c r="V57">
        <v>1.6654425799538548</v>
      </c>
      <c r="W57">
        <v>-6.4862056927746679</v>
      </c>
      <c r="X57">
        <v>-3.1434877621032831</v>
      </c>
      <c r="Z57">
        <v>2.0520454919657143E-2</v>
      </c>
      <c r="AA57">
        <v>-0.53777447514440746</v>
      </c>
      <c r="AB57">
        <v>-6.582370524064685</v>
      </c>
      <c r="AC57">
        <v>-3.3330579779545566</v>
      </c>
    </row>
    <row r="58" spans="1:29">
      <c r="A58">
        <v>8.475117849845535E-3</v>
      </c>
      <c r="B58">
        <v>6.4411904627862775</v>
      </c>
      <c r="C58">
        <v>-1.675612961261554</v>
      </c>
      <c r="D58">
        <v>-4.5364542063740538</v>
      </c>
      <c r="F58" t="s">
        <v>26</v>
      </c>
      <c r="G58">
        <f>SQRT(G56*G56+A59*A59)</f>
        <v>2.0520454919657146E-2</v>
      </c>
      <c r="H58" t="s">
        <v>27</v>
      </c>
      <c r="I58">
        <f>G56/G58</f>
        <v>0.97730398433588817</v>
      </c>
      <c r="K58">
        <v>0</v>
      </c>
      <c r="L58">
        <f>-M57</f>
        <v>-0.42259961023210596</v>
      </c>
      <c r="M58">
        <f>L57</f>
        <v>0.90631648414429267</v>
      </c>
      <c r="N58">
        <v>0</v>
      </c>
      <c r="P58">
        <v>0</v>
      </c>
      <c r="Q58">
        <v>0</v>
      </c>
      <c r="R58">
        <v>1</v>
      </c>
      <c r="S58">
        <v>0</v>
      </c>
      <c r="U58">
        <v>0</v>
      </c>
      <c r="V58">
        <v>6.3123988151830837</v>
      </c>
      <c r="W58">
        <v>1.1007283865286424</v>
      </c>
      <c r="X58">
        <v>-3.8271536700987632</v>
      </c>
      <c r="Z58">
        <v>0</v>
      </c>
      <c r="AA58">
        <v>6.8565473172869158</v>
      </c>
      <c r="AB58">
        <v>-1.6700089976495196</v>
      </c>
      <c r="AC58">
        <v>-2.4297974876438593</v>
      </c>
    </row>
    <row r="59" spans="1:29">
      <c r="A59">
        <v>-4.3470888464680587E-3</v>
      </c>
      <c r="B59">
        <v>-8.614675300789154E-6</v>
      </c>
      <c r="C59">
        <v>1.4355690909302941</v>
      </c>
      <c r="D59">
        <v>3.1816044515297057</v>
      </c>
      <c r="H59" t="s">
        <v>28</v>
      </c>
      <c r="I59">
        <f>A59/G58</f>
        <v>-0.21184173857197749</v>
      </c>
      <c r="K59">
        <v>0</v>
      </c>
      <c r="L59">
        <v>0</v>
      </c>
      <c r="M59">
        <v>0</v>
      </c>
      <c r="N59">
        <v>1</v>
      </c>
      <c r="P59">
        <v>0</v>
      </c>
      <c r="Q59">
        <f>-S57</f>
        <v>0.21184173857197749</v>
      </c>
      <c r="R59">
        <v>0</v>
      </c>
      <c r="S59">
        <f>Q57</f>
        <v>0.97730398433588817</v>
      </c>
      <c r="U59">
        <v>-8.6736173798840355E-19</v>
      </c>
      <c r="V59">
        <v>0.36099478013861197</v>
      </c>
      <c r="W59">
        <v>6.2948684568451485E-2</v>
      </c>
      <c r="X59">
        <v>2.5741044538312252</v>
      </c>
      <c r="Z59">
        <v>-8.6736173798840355E-19</v>
      </c>
      <c r="AA59">
        <v>-0.19955449543922049</v>
      </c>
      <c r="AB59">
        <v>-9.5504822902815145E-2</v>
      </c>
      <c r="AC59">
        <v>2.5906274026888303</v>
      </c>
    </row>
    <row r="60" spans="1:29">
      <c r="K60" t="s">
        <v>29</v>
      </c>
      <c r="P60" t="s">
        <v>30</v>
      </c>
      <c r="U60" t="s">
        <v>31</v>
      </c>
    </row>
    <row r="61" spans="1:29">
      <c r="A61">
        <f>Z56</f>
        <v>9.5094636295804804</v>
      </c>
      <c r="B61">
        <f t="shared" ref="B61:B64" si="23">AA56</f>
        <v>8.6815322736929978</v>
      </c>
      <c r="C61">
        <f t="shared" ref="C61:C64" si="24">AB56</f>
        <v>10.288725181974813</v>
      </c>
      <c r="D61">
        <f t="shared" ref="D61:D64" si="25">AC56</f>
        <v>-7.6538997042109544</v>
      </c>
      <c r="F61" t="s">
        <v>26</v>
      </c>
      <c r="G61">
        <f>SQRT(B63*B63+B64*B64)</f>
        <v>6.8594506420590573</v>
      </c>
      <c r="H61" t="s">
        <v>27</v>
      </c>
      <c r="I61">
        <f>B63/G61</f>
        <v>0.99957674091940552</v>
      </c>
      <c r="K61">
        <v>1</v>
      </c>
      <c r="L61">
        <v>0</v>
      </c>
      <c r="M61">
        <v>0</v>
      </c>
      <c r="N61">
        <v>0</v>
      </c>
      <c r="P61">
        <f t="array" ref="P61:S64">MMULT(K61:N64,A61:D64)</f>
        <v>9.5094636295804804</v>
      </c>
      <c r="Q61">
        <v>8.6815322736929978</v>
      </c>
      <c r="R61">
        <v>10.288725181974813</v>
      </c>
      <c r="S61">
        <v>-7.6538997042109544</v>
      </c>
      <c r="U61">
        <f t="array" ref="U61:X64">MMULT(P61:S64,TRANSPOSE(K61:N64))</f>
        <v>9.5094636295804804</v>
      </c>
      <c r="V61">
        <v>8.6815322736929978</v>
      </c>
      <c r="W61">
        <v>10.507036918739804</v>
      </c>
      <c r="X61">
        <v>-7.3513414925822866</v>
      </c>
    </row>
    <row r="62" spans="1:29">
      <c r="A62">
        <f t="shared" ref="A62:A64" si="26">Z57</f>
        <v>2.0520454919657143E-2</v>
      </c>
      <c r="B62">
        <f t="shared" si="23"/>
        <v>-0.53777447514440746</v>
      </c>
      <c r="C62">
        <f t="shared" si="24"/>
        <v>-6.582370524064685</v>
      </c>
      <c r="D62">
        <f t="shared" si="25"/>
        <v>-3.3330579779545566</v>
      </c>
      <c r="H62" t="s">
        <v>28</v>
      </c>
      <c r="I62">
        <f>B64/G61</f>
        <v>-2.9091906313261057E-2</v>
      </c>
      <c r="K62">
        <v>0</v>
      </c>
      <c r="L62">
        <v>1</v>
      </c>
      <c r="M62">
        <v>0</v>
      </c>
      <c r="N62">
        <v>0</v>
      </c>
      <c r="P62">
        <v>2.0520454919657143E-2</v>
      </c>
      <c r="Q62">
        <v>-0.53777447514440746</v>
      </c>
      <c r="R62">
        <v>-6.582370524064685</v>
      </c>
      <c r="S62">
        <v>-3.3330579779545566</v>
      </c>
      <c r="U62">
        <v>2.0520454919657143E-2</v>
      </c>
      <c r="V62">
        <v>-0.53777447514440746</v>
      </c>
      <c r="W62">
        <v>-6.4826194655372156</v>
      </c>
      <c r="X62">
        <v>-3.5231409375045004</v>
      </c>
    </row>
    <row r="63" spans="1:29">
      <c r="A63">
        <f t="shared" si="26"/>
        <v>0</v>
      </c>
      <c r="B63">
        <f t="shared" si="23"/>
        <v>6.8565473172869158</v>
      </c>
      <c r="C63">
        <f t="shared" si="24"/>
        <v>-1.6700089976495196</v>
      </c>
      <c r="D63">
        <f t="shared" si="25"/>
        <v>-2.4297974876438593</v>
      </c>
      <c r="K63">
        <v>0</v>
      </c>
      <c r="L63">
        <v>0</v>
      </c>
      <c r="M63">
        <f>I61</f>
        <v>0.99957674091940552</v>
      </c>
      <c r="N63">
        <f>I62</f>
        <v>-2.9091906313261057E-2</v>
      </c>
      <c r="P63">
        <v>2.523320642126592E-20</v>
      </c>
      <c r="Q63">
        <v>6.8594506420590564</v>
      </c>
      <c r="R63">
        <v>-1.6665237338162366</v>
      </c>
      <c r="S63">
        <v>-2.5041353434847986</v>
      </c>
      <c r="U63">
        <v>2.523320642126592E-20</v>
      </c>
      <c r="V63">
        <v>6.8594506420590564</v>
      </c>
      <c r="W63">
        <v>-1.5929682917044872</v>
      </c>
      <c r="X63">
        <v>-2.5515577977946391</v>
      </c>
    </row>
    <row r="64" spans="1:29">
      <c r="A64">
        <f t="shared" si="26"/>
        <v>-8.6736173798840355E-19</v>
      </c>
      <c r="B64">
        <f t="shared" si="23"/>
        <v>-0.19955449543922049</v>
      </c>
      <c r="C64">
        <f t="shared" si="24"/>
        <v>-9.5504822902815145E-2</v>
      </c>
      <c r="D64">
        <f t="shared" si="25"/>
        <v>2.5906274026888303</v>
      </c>
      <c r="K64">
        <v>0</v>
      </c>
      <c r="L64">
        <v>0</v>
      </c>
      <c r="M64">
        <f>-N63</f>
        <v>2.9091906313261057E-2</v>
      </c>
      <c r="N64">
        <f>M63</f>
        <v>0.99957674091940552</v>
      </c>
      <c r="P64">
        <v>-8.6699461925663974E-19</v>
      </c>
      <c r="Q64">
        <v>0</v>
      </c>
      <c r="R64">
        <v>-0.1440481449212038</v>
      </c>
      <c r="S64">
        <v>2.5188434552454728</v>
      </c>
      <c r="U64">
        <v>-8.6699461925663974E-19</v>
      </c>
      <c r="V64">
        <v>0</v>
      </c>
      <c r="W64">
        <v>-0.21726513305359518</v>
      </c>
      <c r="X64">
        <v>2.5135866967437974</v>
      </c>
    </row>
    <row r="66" spans="1:14">
      <c r="A66" t="s">
        <v>9</v>
      </c>
    </row>
    <row r="67" spans="1:14">
      <c r="A67">
        <v>4</v>
      </c>
      <c r="B67">
        <v>4</v>
      </c>
    </row>
    <row r="68" spans="1:14">
      <c r="A68">
        <f>U61</f>
        <v>9.5094636295804804</v>
      </c>
      <c r="B68">
        <f t="shared" ref="B68:D68" si="27">V61</f>
        <v>8.6815322736929978</v>
      </c>
      <c r="C68">
        <f t="shared" si="27"/>
        <v>10.507036918739804</v>
      </c>
      <c r="D68">
        <f t="shared" si="27"/>
        <v>-7.3513414925822866</v>
      </c>
      <c r="F68">
        <f>C70</f>
        <v>-1.5929682917044872</v>
      </c>
      <c r="G68">
        <f>D70</f>
        <v>-2.5515577977946391</v>
      </c>
      <c r="I68" t="s">
        <v>11</v>
      </c>
      <c r="J68">
        <f>F68+G69</f>
        <v>0.92061840503931025</v>
      </c>
      <c r="L68" t="s">
        <v>84</v>
      </c>
    </row>
    <row r="69" spans="1:14">
      <c r="A69">
        <f t="shared" ref="A69:A71" si="28">U62</f>
        <v>2.0520454919657143E-2</v>
      </c>
      <c r="B69">
        <f t="shared" ref="B69:B71" si="29">V62</f>
        <v>-0.53777447514440746</v>
      </c>
      <c r="C69">
        <f t="shared" ref="C69:C71" si="30">W62</f>
        <v>-6.4826194655372156</v>
      </c>
      <c r="D69">
        <f t="shared" ref="D69:D71" si="31">X62</f>
        <v>-3.5231409375045004</v>
      </c>
      <c r="F69">
        <f>C71</f>
        <v>-0.21726513305359518</v>
      </c>
      <c r="G69">
        <f>D71</f>
        <v>2.5135866967437974</v>
      </c>
      <c r="I69" t="s">
        <v>12</v>
      </c>
      <c r="J69">
        <f>F68*G69-F69*G68</f>
        <v>-4.5584284507948825</v>
      </c>
      <c r="L69">
        <f>A68/A69</f>
        <v>463.41387980005686</v>
      </c>
    </row>
    <row r="70" spans="1:14">
      <c r="A70">
        <f t="shared" si="28"/>
        <v>2.523320642126592E-20</v>
      </c>
      <c r="B70">
        <f t="shared" si="29"/>
        <v>6.8594506420590564</v>
      </c>
      <c r="C70">
        <f t="shared" si="30"/>
        <v>-1.5929682917044872</v>
      </c>
      <c r="D70">
        <f t="shared" si="31"/>
        <v>-2.5515577977946391</v>
      </c>
    </row>
    <row r="71" spans="1:14">
      <c r="A71">
        <f t="shared" si="28"/>
        <v>-8.6699461925663974E-19</v>
      </c>
      <c r="B71">
        <f t="shared" si="29"/>
        <v>0</v>
      </c>
      <c r="C71">
        <f t="shared" si="30"/>
        <v>-0.21726513305359518</v>
      </c>
      <c r="D71">
        <f t="shared" si="31"/>
        <v>2.5135866967437974</v>
      </c>
    </row>
    <row r="73" spans="1:14">
      <c r="A73" t="s">
        <v>13</v>
      </c>
      <c r="F73" t="s">
        <v>14</v>
      </c>
      <c r="K73" t="s">
        <v>15</v>
      </c>
    </row>
    <row r="74" spans="1:14">
      <c r="A74">
        <f t="array" ref="A74:D77">MMULT(A68:D71,A68:D71)</f>
        <v>90.608047513969822</v>
      </c>
      <c r="B74">
        <v>149.96051008216614</v>
      </c>
      <c r="C74">
        <v>28.497028861471119</v>
      </c>
      <c r="D74">
        <v>-145.78112246675369</v>
      </c>
      <c r="F74">
        <f>$J$25*A68</f>
        <v>0</v>
      </c>
      <c r="G74">
        <f t="shared" ref="G74:G77" si="32">$J$25*B68</f>
        <v>0</v>
      </c>
      <c r="H74">
        <f t="shared" ref="H74:H77" si="33">$J$25*C68</f>
        <v>0</v>
      </c>
      <c r="I74">
        <f t="shared" ref="I74:I77" si="34">$J$25*D68</f>
        <v>0</v>
      </c>
      <c r="K74">
        <f>$J$26</f>
        <v>0</v>
      </c>
      <c r="L74">
        <v>0</v>
      </c>
      <c r="M74">
        <v>0</v>
      </c>
      <c r="N74">
        <v>0</v>
      </c>
    </row>
    <row r="75" spans="1:14">
      <c r="A75">
        <v>0.18410314284678234</v>
      </c>
      <c r="B75">
        <v>-43.999857877331081</v>
      </c>
      <c r="C75">
        <v>14.793859398410927</v>
      </c>
      <c r="D75">
        <v>9.4288604529907332</v>
      </c>
      <c r="F75">
        <f t="shared" ref="F75:F77" si="35">$J$25*A69</f>
        <v>0</v>
      </c>
      <c r="G75">
        <f t="shared" si="32"/>
        <v>0</v>
      </c>
      <c r="H75">
        <f t="shared" si="33"/>
        <v>0</v>
      </c>
      <c r="I75">
        <f t="shared" si="34"/>
        <v>0</v>
      </c>
      <c r="K75">
        <v>0</v>
      </c>
      <c r="L75">
        <f>$J$26</f>
        <v>0</v>
      </c>
      <c r="M75">
        <v>0</v>
      </c>
      <c r="N75">
        <v>0</v>
      </c>
    </row>
    <row r="76" spans="1:14">
      <c r="A76">
        <v>0.14075904767398612</v>
      </c>
      <c r="B76">
        <v>-14.61572484012434</v>
      </c>
      <c r="C76">
        <v>-41.375295732296088</v>
      </c>
      <c r="D76">
        <v>-26.515822436001109</v>
      </c>
      <c r="F76">
        <f t="shared" si="35"/>
        <v>0</v>
      </c>
      <c r="G76">
        <f t="shared" si="32"/>
        <v>0</v>
      </c>
      <c r="H76">
        <f t="shared" si="33"/>
        <v>0</v>
      </c>
      <c r="I76">
        <f t="shared" si="34"/>
        <v>0</v>
      </c>
      <c r="K76">
        <v>0</v>
      </c>
      <c r="L76">
        <v>0</v>
      </c>
      <c r="M76">
        <f>$J$26</f>
        <v>0</v>
      </c>
      <c r="N76">
        <v>0</v>
      </c>
    </row>
    <row r="77" spans="1:14">
      <c r="A77">
        <v>-1.042940223592542E-17</v>
      </c>
      <c r="B77">
        <v>-1.4903194564215299</v>
      </c>
      <c r="C77">
        <v>-0.20001828026245438</v>
      </c>
      <c r="D77">
        <v>6.8724826264791856</v>
      </c>
      <c r="F77">
        <f t="shared" si="35"/>
        <v>0</v>
      </c>
      <c r="G77">
        <f t="shared" si="32"/>
        <v>0</v>
      </c>
      <c r="H77">
        <f t="shared" si="33"/>
        <v>0</v>
      </c>
      <c r="I77">
        <f t="shared" si="34"/>
        <v>0</v>
      </c>
      <c r="K77">
        <v>0</v>
      </c>
      <c r="L77">
        <v>0</v>
      </c>
      <c r="M77">
        <v>0</v>
      </c>
      <c r="N77">
        <f>$J$26</f>
        <v>0</v>
      </c>
    </row>
    <row r="79" spans="1:14">
      <c r="A79" t="s">
        <v>16</v>
      </c>
      <c r="C79" t="s">
        <v>17</v>
      </c>
      <c r="D79" t="s">
        <v>18</v>
      </c>
      <c r="E79" t="s">
        <v>19</v>
      </c>
      <c r="G79" t="s">
        <v>20</v>
      </c>
      <c r="K79" t="s">
        <v>21</v>
      </c>
    </row>
    <row r="80" spans="1:14">
      <c r="A80">
        <f t="array" ref="A80:A83">A74:D77-F74:I77+K74:N77</f>
        <v>90.608047513969822</v>
      </c>
      <c r="C80">
        <f>SQRT(SUMPRODUCT(A80:A82,A80:A82))</f>
        <v>90.608343883830699</v>
      </c>
      <c r="D80">
        <f>A80+SIGN(A80)*C80</f>
        <v>181.21639139780052</v>
      </c>
      <c r="E80">
        <f>D80/(SQRT(SUMPRODUCT(D80:D82,D80:D82)))</f>
        <v>0.99999918227734508</v>
      </c>
      <c r="G80">
        <f t="array" ref="G80:I82">MMULT(E80:E82,TRANSPOSE(E80:E82))</f>
        <v>0.99999836455535884</v>
      </c>
      <c r="H80">
        <v>1.0159281968712599E-3</v>
      </c>
      <c r="I80">
        <v>7.7674440145630407E-4</v>
      </c>
      <c r="K80">
        <f>1-2*G80</f>
        <v>-0.99999672911071769</v>
      </c>
      <c r="L80">
        <f t="shared" ref="L80" si="36">-2*H80</f>
        <v>-2.0318563937425198E-3</v>
      </c>
      <c r="M80">
        <f t="shared" ref="M80:M81" si="37">-2*I80</f>
        <v>-1.5534888029126081E-3</v>
      </c>
      <c r="N80">
        <v>0</v>
      </c>
    </row>
    <row r="81" spans="1:29">
      <c r="A81">
        <v>0.18410314284678234</v>
      </c>
      <c r="D81">
        <f>A81</f>
        <v>0.18410314284678234</v>
      </c>
      <c r="E81">
        <f>D81/(SQRT(SUMPRODUCT(D80:D82,D80:D82)))</f>
        <v>1.0159290276194415E-3</v>
      </c>
      <c r="G81">
        <v>1.0159281968712599E-3</v>
      </c>
      <c r="H81">
        <v>1.032111789159784E-6</v>
      </c>
      <c r="I81">
        <v>7.8911782975987493E-7</v>
      </c>
      <c r="K81">
        <f t="shared" ref="K81:K82" si="38">-2*G81</f>
        <v>-2.0318563937425198E-3</v>
      </c>
      <c r="L81">
        <f>1-2*H81</f>
        <v>0.99999793577642171</v>
      </c>
      <c r="M81">
        <f t="shared" si="37"/>
        <v>-1.5782356595197499E-6</v>
      </c>
      <c r="N81">
        <v>0</v>
      </c>
    </row>
    <row r="82" spans="1:29">
      <c r="A82">
        <v>0.14075904767398612</v>
      </c>
      <c r="D82">
        <f>A82</f>
        <v>0.14075904767398612</v>
      </c>
      <c r="E82">
        <f>D82/(SQRT(SUMPRODUCT(D80:D82,D80:D82)))</f>
        <v>7.7674503661831766E-4</v>
      </c>
      <c r="G82">
        <v>7.7674440145630407E-4</v>
      </c>
      <c r="H82">
        <v>7.8911782975987493E-7</v>
      </c>
      <c r="I82">
        <v>6.0333285191119163E-7</v>
      </c>
      <c r="K82">
        <f t="shared" si="38"/>
        <v>-1.5534888029126081E-3</v>
      </c>
      <c r="L82">
        <f t="shared" ref="L82" si="39">-2*H82</f>
        <v>-1.5782356595197499E-6</v>
      </c>
      <c r="M82">
        <f>1-2*I82</f>
        <v>0.9999987933342962</v>
      </c>
      <c r="N82">
        <v>0</v>
      </c>
    </row>
    <row r="83" spans="1:29">
      <c r="A83">
        <v>-1.042940223592542E-17</v>
      </c>
      <c r="K83">
        <v>0</v>
      </c>
      <c r="L83">
        <v>0</v>
      </c>
      <c r="M83">
        <v>0</v>
      </c>
      <c r="N83">
        <v>1</v>
      </c>
    </row>
    <row r="84" spans="1:29">
      <c r="K84" t="s">
        <v>22</v>
      </c>
      <c r="P84" t="s">
        <v>23</v>
      </c>
      <c r="U84" t="s">
        <v>24</v>
      </c>
      <c r="Z84" t="s">
        <v>25</v>
      </c>
    </row>
    <row r="85" spans="1:29">
      <c r="A85">
        <f t="array" ref="A85:D88">MMULT(MMULT(K80:N83,A68:D71),K80:N83)</f>
        <v>9.5434003202651692</v>
      </c>
      <c r="B85">
        <v>-8.6717108924899939</v>
      </c>
      <c r="C85">
        <v>-10.476556903337572</v>
      </c>
      <c r="D85">
        <v>7.3624397800669703</v>
      </c>
      <c r="F85" t="s">
        <v>26</v>
      </c>
      <c r="G85">
        <f>SQRT(A86*A86+A87*A87)</f>
        <v>1.0582344987982136E-2</v>
      </c>
      <c r="H85" t="s">
        <v>27</v>
      </c>
      <c r="I85">
        <f>A86/G85</f>
        <v>0.94816550102884567</v>
      </c>
      <c r="K85">
        <v>1</v>
      </c>
      <c r="L85">
        <v>0</v>
      </c>
      <c r="M85">
        <v>0</v>
      </c>
      <c r="N85">
        <v>0</v>
      </c>
      <c r="P85">
        <v>1</v>
      </c>
      <c r="Q85">
        <v>0</v>
      </c>
      <c r="R85">
        <v>0</v>
      </c>
      <c r="S85">
        <v>0</v>
      </c>
      <c r="U85">
        <f t="array" ref="U85:X88">MMULT(P85:S88,MMULT(K85:N88,A85:D88))</f>
        <v>9.5434003202651692</v>
      </c>
      <c r="V85">
        <v>-8.6717108924899939</v>
      </c>
      <c r="W85">
        <v>-10.476556903337572</v>
      </c>
      <c r="X85">
        <v>7.3624397800669703</v>
      </c>
      <c r="Z85">
        <f t="array" ref="Z85:AC88">MMULT(MMULT(U85:X88,TRANSPOSE(K85:N88)), TRANSPOSE(P85:S88))</f>
        <v>9.5434003202651692</v>
      </c>
      <c r="AA85">
        <v>-11.310852120286581</v>
      </c>
      <c r="AB85">
        <v>-7.1778400861155092</v>
      </c>
      <c r="AC85">
        <v>7.726937936729799</v>
      </c>
    </row>
    <row r="86" spans="1:29">
      <c r="A86">
        <v>1.0033814437590176E-2</v>
      </c>
      <c r="B86">
        <v>-0.55541484173415401</v>
      </c>
      <c r="C86">
        <v>-6.5039454972696351</v>
      </c>
      <c r="D86">
        <v>-3.5081927677801161</v>
      </c>
      <c r="H86" t="s">
        <v>28</v>
      </c>
      <c r="I86">
        <f>A87/G85</f>
        <v>0.3177769385256235</v>
      </c>
      <c r="K86">
        <v>0</v>
      </c>
      <c r="L86">
        <f>I85</f>
        <v>0.94816550102884567</v>
      </c>
      <c r="M86">
        <f>I86</f>
        <v>0.3177769385256235</v>
      </c>
      <c r="N86">
        <v>0</v>
      </c>
      <c r="P86">
        <v>0</v>
      </c>
      <c r="Q86">
        <f>I87</f>
        <v>0.99949175711126614</v>
      </c>
      <c r="R86">
        <v>0</v>
      </c>
      <c r="S86">
        <f>I88</f>
        <v>3.1878322832821535E-2</v>
      </c>
      <c r="U86">
        <v>1.0587726124492767E-2</v>
      </c>
      <c r="V86">
        <v>1.6480297627441092</v>
      </c>
      <c r="W86">
        <v>-6.6817358140098282</v>
      </c>
      <c r="X86">
        <v>-4.0513119774135946</v>
      </c>
      <c r="Z86">
        <v>1.0587726124492767E-2</v>
      </c>
      <c r="AA86">
        <v>-0.68956064637058578</v>
      </c>
      <c r="AB86">
        <v>-6.8590972384369433</v>
      </c>
      <c r="AC86">
        <v>-4.0313788601532483</v>
      </c>
    </row>
    <row r="87" spans="1:29">
      <c r="A87">
        <v>3.362825192702939E-3</v>
      </c>
      <c r="B87">
        <v>6.8459749751527923</v>
      </c>
      <c r="C87">
        <v>-1.6092646157994339</v>
      </c>
      <c r="D87">
        <v>-2.5401289318755786</v>
      </c>
      <c r="F87" t="s">
        <v>26</v>
      </c>
      <c r="G87">
        <f>SQRT(G85*G85+A88*A88)</f>
        <v>1.0587726124492771E-2</v>
      </c>
      <c r="H87" t="s">
        <v>27</v>
      </c>
      <c r="I87">
        <f>G85/G87</f>
        <v>0.99949175711126614</v>
      </c>
      <c r="K87">
        <v>0</v>
      </c>
      <c r="L87">
        <f>-M86</f>
        <v>-0.3177769385256235</v>
      </c>
      <c r="M87">
        <f>L86</f>
        <v>0.94816550102884567</v>
      </c>
      <c r="N87">
        <v>0</v>
      </c>
      <c r="P87">
        <v>0</v>
      </c>
      <c r="Q87">
        <v>0</v>
      </c>
      <c r="R87">
        <v>1</v>
      </c>
      <c r="S87">
        <v>0</v>
      </c>
      <c r="U87">
        <v>-4.3368086899420177E-19</v>
      </c>
      <c r="V87">
        <v>6.6676153203646598</v>
      </c>
      <c r="W87">
        <v>0.54095469773239557</v>
      </c>
      <c r="X87">
        <v>-1.2936398638667757</v>
      </c>
      <c r="Z87">
        <v>-4.3368086899420177E-19</v>
      </c>
      <c r="AA87">
        <v>6.4493661980010195</v>
      </c>
      <c r="AB87">
        <v>-1.6058998017626811</v>
      </c>
      <c r="AC87">
        <v>-1.4999972045060495</v>
      </c>
    </row>
    <row r="88" spans="1:29">
      <c r="A88">
        <v>3.3751895146207897E-4</v>
      </c>
      <c r="B88">
        <v>3.4289558055548875E-7</v>
      </c>
      <c r="C88">
        <v>-0.2172648708872105</v>
      </c>
      <c r="D88">
        <v>2.5135866967437974</v>
      </c>
      <c r="H88" t="s">
        <v>28</v>
      </c>
      <c r="I88">
        <f>A88/G87</f>
        <v>3.1878322832821535E-2</v>
      </c>
      <c r="K88">
        <v>0</v>
      </c>
      <c r="L88">
        <v>0</v>
      </c>
      <c r="M88">
        <v>0</v>
      </c>
      <c r="N88">
        <v>1</v>
      </c>
      <c r="P88">
        <v>0</v>
      </c>
      <c r="Q88">
        <f>-S86</f>
        <v>-3.1878322832821535E-2</v>
      </c>
      <c r="R88">
        <v>0</v>
      </c>
      <c r="S88">
        <f>Q86</f>
        <v>0.99949175711126614</v>
      </c>
      <c r="U88">
        <v>1.0842021724855044E-19</v>
      </c>
      <c r="V88">
        <v>-5.2562796586851666E-2</v>
      </c>
      <c r="W88">
        <v>-4.2645069299006577E-3</v>
      </c>
      <c r="X88">
        <v>2.6440795624911466</v>
      </c>
      <c r="Z88">
        <v>1.0842021724855044E-19</v>
      </c>
      <c r="AA88">
        <v>3.3121448248599306E-2</v>
      </c>
      <c r="AB88">
        <v>1.2659786229884572E-2</v>
      </c>
      <c r="AC88">
        <v>2.6443676873434763</v>
      </c>
    </row>
    <row r="89" spans="1:29">
      <c r="K89" t="s">
        <v>29</v>
      </c>
      <c r="P89" t="s">
        <v>30</v>
      </c>
      <c r="U89" t="s">
        <v>31</v>
      </c>
    </row>
    <row r="90" spans="1:29">
      <c r="A90">
        <f>Z85</f>
        <v>9.5434003202651692</v>
      </c>
      <c r="B90">
        <f t="shared" ref="B90:B93" si="40">AA85</f>
        <v>-11.310852120286581</v>
      </c>
      <c r="C90">
        <f t="shared" ref="C90:C93" si="41">AB85</f>
        <v>-7.1778400861155092</v>
      </c>
      <c r="D90">
        <f t="shared" ref="D90:D93" si="42">AC85</f>
        <v>7.726937936729799</v>
      </c>
      <c r="F90" t="s">
        <v>26</v>
      </c>
      <c r="G90">
        <f>SQRT(B92*B92+B93*B93)</f>
        <v>6.4494512469087022</v>
      </c>
      <c r="H90" t="s">
        <v>27</v>
      </c>
      <c r="I90">
        <f>B92/G90</f>
        <v>0.99998681300091641</v>
      </c>
      <c r="K90">
        <v>1</v>
      </c>
      <c r="L90">
        <v>0</v>
      </c>
      <c r="M90">
        <v>0</v>
      </c>
      <c r="N90">
        <v>0</v>
      </c>
      <c r="P90">
        <f t="array" ref="P90:S93">MMULT(K90:N93,A90:D93)</f>
        <v>9.5434003202651692</v>
      </c>
      <c r="Q90">
        <v>-11.310852120286581</v>
      </c>
      <c r="R90">
        <v>-7.1778400861155092</v>
      </c>
      <c r="S90">
        <v>7.726937936729799</v>
      </c>
      <c r="U90">
        <f t="array" ref="U90:X93">MMULT(P90:S93,TRANSPOSE(K90:N93))</f>
        <v>9.5434003202651692</v>
      </c>
      <c r="V90">
        <v>-11.310852120286581</v>
      </c>
      <c r="W90">
        <v>-7.1380633930870383</v>
      </c>
      <c r="X90">
        <v>7.7636981636454427</v>
      </c>
    </row>
    <row r="91" spans="1:29">
      <c r="A91">
        <f t="shared" ref="A91:A93" si="43">Z86</f>
        <v>1.0587726124492767E-2</v>
      </c>
      <c r="B91">
        <f t="shared" si="40"/>
        <v>-0.68956064637058578</v>
      </c>
      <c r="C91">
        <f t="shared" si="41"/>
        <v>-6.8590972384369433</v>
      </c>
      <c r="D91">
        <f t="shared" si="42"/>
        <v>-4.0313788601532483</v>
      </c>
      <c r="H91" t="s">
        <v>28</v>
      </c>
      <c r="I91">
        <f>B93/G90</f>
        <v>5.1355451775024746E-3</v>
      </c>
      <c r="K91">
        <v>0</v>
      </c>
      <c r="L91">
        <v>1</v>
      </c>
      <c r="M91">
        <v>0</v>
      </c>
      <c r="N91">
        <v>0</v>
      </c>
      <c r="P91">
        <v>1.0587726124492767E-2</v>
      </c>
      <c r="Q91">
        <v>-0.68956064637058578</v>
      </c>
      <c r="R91">
        <v>-6.8590972384369433</v>
      </c>
      <c r="S91">
        <v>-4.0313788601532483</v>
      </c>
      <c r="U91">
        <v>1.0587726124492767E-2</v>
      </c>
      <c r="V91">
        <v>-0.68956064637058578</v>
      </c>
      <c r="W91">
        <v>-6.879710115791891</v>
      </c>
      <c r="X91">
        <v>-3.9961004946190388</v>
      </c>
    </row>
    <row r="92" spans="1:29">
      <c r="A92">
        <f t="shared" si="43"/>
        <v>-4.3368086899420177E-19</v>
      </c>
      <c r="B92">
        <f t="shared" si="40"/>
        <v>6.4493661980010195</v>
      </c>
      <c r="C92">
        <f t="shared" si="41"/>
        <v>-1.6058998017626811</v>
      </c>
      <c r="D92">
        <f t="shared" si="42"/>
        <v>-1.4999972045060495</v>
      </c>
      <c r="K92">
        <v>0</v>
      </c>
      <c r="L92">
        <v>0</v>
      </c>
      <c r="M92">
        <f>I90</f>
        <v>0.99998681300091641</v>
      </c>
      <c r="N92">
        <f>I91</f>
        <v>5.1355451775024746E-3</v>
      </c>
      <c r="P92">
        <v>-4.3311835312114522E-19</v>
      </c>
      <c r="Q92">
        <v>6.4494512469087022</v>
      </c>
      <c r="R92">
        <v>-1.6058136098593458</v>
      </c>
      <c r="S92">
        <v>-1.4863971543200081</v>
      </c>
      <c r="U92">
        <v>-4.3311835312114522E-19</v>
      </c>
      <c r="V92">
        <v>6.4494512469087022</v>
      </c>
      <c r="W92">
        <v>-1.6134258937344657</v>
      </c>
      <c r="X92">
        <v>-1.4781308248620151</v>
      </c>
    </row>
    <row r="93" spans="1:29">
      <c r="A93">
        <f t="shared" si="43"/>
        <v>1.0842021724855044E-19</v>
      </c>
      <c r="B93">
        <f t="shared" si="40"/>
        <v>3.3121448248599306E-2</v>
      </c>
      <c r="C93">
        <f t="shared" si="41"/>
        <v>1.2659786229884572E-2</v>
      </c>
      <c r="D93">
        <f t="shared" si="42"/>
        <v>2.6443676873434763</v>
      </c>
      <c r="K93">
        <v>0</v>
      </c>
      <c r="L93">
        <v>0</v>
      </c>
      <c r="M93">
        <f>-N92</f>
        <v>-5.1355451775024746E-3</v>
      </c>
      <c r="N93">
        <f>M92</f>
        <v>0.99998681300091641</v>
      </c>
      <c r="P93">
        <v>1.106459752065832E-19</v>
      </c>
      <c r="Q93">
        <v>0</v>
      </c>
      <c r="R93">
        <v>2.0906790267789677E-2</v>
      </c>
      <c r="S93">
        <v>2.6520361194790749</v>
      </c>
      <c r="U93">
        <v>1.106459752065832E-19</v>
      </c>
      <c r="V93">
        <v>0</v>
      </c>
      <c r="W93">
        <v>3.4526165873918713E-2</v>
      </c>
      <c r="X93">
        <v>2.651893779315261</v>
      </c>
    </row>
    <row r="95" spans="1:29">
      <c r="A95" t="s">
        <v>10</v>
      </c>
    </row>
    <row r="96" spans="1:29">
      <c r="A96">
        <v>4</v>
      </c>
      <c r="B96">
        <v>4</v>
      </c>
    </row>
    <row r="97" spans="1:14">
      <c r="A97">
        <f>U90</f>
        <v>9.5434003202651692</v>
      </c>
      <c r="B97">
        <f t="shared" ref="B97:D97" si="44">V90</f>
        <v>-11.310852120286581</v>
      </c>
      <c r="C97">
        <f t="shared" si="44"/>
        <v>-7.1380633930870383</v>
      </c>
      <c r="D97">
        <f t="shared" si="44"/>
        <v>7.7636981636454427</v>
      </c>
      <c r="F97">
        <f>C99</f>
        <v>-1.6134258937344657</v>
      </c>
      <c r="G97">
        <f>D99</f>
        <v>-1.4781308248620151</v>
      </c>
      <c r="I97" t="s">
        <v>11</v>
      </c>
      <c r="J97">
        <f>F97+G98</f>
        <v>1.0384678855807954</v>
      </c>
      <c r="L97" t="s">
        <v>84</v>
      </c>
    </row>
    <row r="98" spans="1:14">
      <c r="A98">
        <f t="shared" ref="A98:A100" si="45">U91</f>
        <v>1.0587726124492767E-2</v>
      </c>
      <c r="B98">
        <f t="shared" ref="B98:B100" si="46">V91</f>
        <v>-0.68956064637058578</v>
      </c>
      <c r="C98">
        <f t="shared" ref="C98:C100" si="47">W91</f>
        <v>-6.879710115791891</v>
      </c>
      <c r="D98">
        <f t="shared" ref="D98:D100" si="48">X91</f>
        <v>-3.9961004946190388</v>
      </c>
      <c r="F98">
        <f>C100</f>
        <v>3.4526165873918713E-2</v>
      </c>
      <c r="G98">
        <f>D100</f>
        <v>2.651893779315261</v>
      </c>
      <c r="I98" t="s">
        <v>12</v>
      </c>
      <c r="J98">
        <f>F97*G98-F98*G97</f>
        <v>-4.2275999009380563</v>
      </c>
      <c r="L98">
        <f>A97/A98</f>
        <v>901.3644863922442</v>
      </c>
    </row>
    <row r="99" spans="1:14">
      <c r="A99">
        <f t="shared" si="45"/>
        <v>-4.3311835312114522E-19</v>
      </c>
      <c r="B99">
        <f t="shared" si="46"/>
        <v>6.4494512469087022</v>
      </c>
      <c r="C99">
        <f t="shared" si="47"/>
        <v>-1.6134258937344657</v>
      </c>
      <c r="D99">
        <f t="shared" si="48"/>
        <v>-1.4781308248620151</v>
      </c>
    </row>
    <row r="100" spans="1:14">
      <c r="A100">
        <f t="shared" si="45"/>
        <v>1.106459752065832E-19</v>
      </c>
      <c r="B100">
        <f t="shared" si="46"/>
        <v>0</v>
      </c>
      <c r="C100">
        <f t="shared" si="47"/>
        <v>3.4526165873918713E-2</v>
      </c>
      <c r="D100">
        <f t="shared" si="48"/>
        <v>2.651893779315261</v>
      </c>
    </row>
    <row r="102" spans="1:14">
      <c r="A102" t="s">
        <v>13</v>
      </c>
      <c r="F102" t="s">
        <v>14</v>
      </c>
      <c r="K102" t="s">
        <v>15</v>
      </c>
    </row>
    <row r="103" spans="1:14">
      <c r="A103">
        <f t="array" ref="A103:D106">MMULT(A97:D100,A97:D100)</f>
        <v>90.956733468353107</v>
      </c>
      <c r="B103">
        <v>-146.18106309920657</v>
      </c>
      <c r="C103">
        <v>21.478774318619624</v>
      </c>
      <c r="D103">
        <v>150.43087568960982</v>
      </c>
      <c r="F103">
        <f>$J$25*A97</f>
        <v>0</v>
      </c>
      <c r="G103">
        <f t="shared" ref="G103:G106" si="49">$J$25*B97</f>
        <v>0</v>
      </c>
      <c r="H103">
        <f t="shared" ref="H103:H106" si="50">$J$25*C97</f>
        <v>0</v>
      </c>
      <c r="I103">
        <f t="shared" ref="I103:I106" si="51">$J$25*D97</f>
        <v>0</v>
      </c>
      <c r="K103">
        <f>$J$26</f>
        <v>0</v>
      </c>
      <c r="L103">
        <v>0</v>
      </c>
      <c r="M103">
        <v>0</v>
      </c>
      <c r="N103">
        <v>0</v>
      </c>
    </row>
    <row r="104" spans="1:14">
      <c r="A104">
        <v>9.3742029617364192E-2</v>
      </c>
      <c r="B104">
        <v>-44.014617304125636</v>
      </c>
      <c r="C104">
        <v>15.630333907701949</v>
      </c>
      <c r="D104">
        <v>2.4096310949693773</v>
      </c>
      <c r="F104">
        <f t="shared" ref="F104:F106" si="52">$J$25*A98</f>
        <v>0</v>
      </c>
      <c r="G104">
        <f t="shared" si="49"/>
        <v>0</v>
      </c>
      <c r="H104">
        <f t="shared" si="50"/>
        <v>0</v>
      </c>
      <c r="I104">
        <f t="shared" si="51"/>
        <v>0</v>
      </c>
      <c r="K104">
        <v>0</v>
      </c>
      <c r="L104">
        <f>$J$26</f>
        <v>0</v>
      </c>
      <c r="M104">
        <v>0</v>
      </c>
      <c r="N104">
        <v>0</v>
      </c>
    </row>
    <row r="105" spans="1:14">
      <c r="A105">
        <v>6.8285023455537719E-2</v>
      </c>
      <c r="B105">
        <v>-14.852999412694482</v>
      </c>
      <c r="C105">
        <v>-41.818246060134101</v>
      </c>
      <c r="D105">
        <v>-27.307646710099494</v>
      </c>
      <c r="F105">
        <f t="shared" si="52"/>
        <v>0</v>
      </c>
      <c r="G105">
        <f t="shared" si="49"/>
        <v>0</v>
      </c>
      <c r="H105">
        <f t="shared" si="50"/>
        <v>0</v>
      </c>
      <c r="I105">
        <f t="shared" si="51"/>
        <v>0</v>
      </c>
      <c r="K105">
        <v>0</v>
      </c>
      <c r="L105">
        <v>0</v>
      </c>
      <c r="M105">
        <f>$J$26</f>
        <v>0</v>
      </c>
      <c r="N105">
        <v>0</v>
      </c>
    </row>
    <row r="106" spans="1:14">
      <c r="A106">
        <v>1.3344062924762675E-18</v>
      </c>
      <c r="B106">
        <v>0.22267482354652171</v>
      </c>
      <c r="C106">
        <v>3.5854314472300176E-2</v>
      </c>
      <c r="D106">
        <v>6.9815064267284397</v>
      </c>
      <c r="F106">
        <f t="shared" si="52"/>
        <v>0</v>
      </c>
      <c r="G106">
        <f t="shared" si="49"/>
        <v>0</v>
      </c>
      <c r="H106">
        <f t="shared" si="50"/>
        <v>0</v>
      </c>
      <c r="I106">
        <f t="shared" si="51"/>
        <v>0</v>
      </c>
      <c r="K106">
        <v>0</v>
      </c>
      <c r="L106">
        <v>0</v>
      </c>
      <c r="M106">
        <v>0</v>
      </c>
      <c r="N106">
        <f>$J$26</f>
        <v>0</v>
      </c>
    </row>
    <row r="108" spans="1:14">
      <c r="A108" t="s">
        <v>16</v>
      </c>
      <c r="C108" t="s">
        <v>17</v>
      </c>
      <c r="D108" t="s">
        <v>18</v>
      </c>
      <c r="E108" t="s">
        <v>19</v>
      </c>
      <c r="G108" t="s">
        <v>20</v>
      </c>
      <c r="K108" t="s">
        <v>21</v>
      </c>
    </row>
    <row r="109" spans="1:14">
      <c r="A109">
        <f t="array" ref="A109:A112">A103:D106-F103:I106+K103:N106</f>
        <v>90.956733468353107</v>
      </c>
      <c r="C109">
        <f>SQRT(SUMPRODUCT(A109:A111,A109:A111))</f>
        <v>90.95680740684324</v>
      </c>
      <c r="D109">
        <f>A109+SIGN(A109)*C109</f>
        <v>181.91354087519636</v>
      </c>
      <c r="E109">
        <f>D109/(SQRT(SUMPRODUCT(D109:D111,D109:D111)))</f>
        <v>0.99999979677580009</v>
      </c>
      <c r="G109">
        <f t="array" ref="G109:I111">MMULT(E109:E111,TRANSPOSE(E109:E111))</f>
        <v>0.99999959355164147</v>
      </c>
      <c r="H109">
        <v>5.153106858624822E-4</v>
      </c>
      <c r="I109">
        <v>3.7537060392909204E-4</v>
      </c>
      <c r="K109">
        <f>1-2*G109</f>
        <v>-0.99999918710328295</v>
      </c>
      <c r="L109">
        <f t="shared" ref="L109" si="53">-2*H109</f>
        <v>-1.0306213717249644E-3</v>
      </c>
      <c r="M109">
        <f t="shared" ref="M109:M110" si="54">-2*I109</f>
        <v>-7.5074120785818409E-4</v>
      </c>
      <c r="N109">
        <v>0</v>
      </c>
    </row>
    <row r="110" spans="1:14">
      <c r="A110">
        <v>9.3742029617364192E-2</v>
      </c>
      <c r="D110">
        <f>A110</f>
        <v>9.3742029617364192E-2</v>
      </c>
      <c r="E110">
        <f>D110/(SQRT(SUMPRODUCT(D109:D111,D109:D111)))</f>
        <v>5.1531079058610531E-4</v>
      </c>
      <c r="G110">
        <v>5.153106858624822E-4</v>
      </c>
      <c r="H110">
        <v>2.6554521089447688E-7</v>
      </c>
      <c r="I110">
        <v>1.9343256198366188E-7</v>
      </c>
      <c r="K110">
        <f t="shared" ref="K110:K111" si="55">-2*G110</f>
        <v>-1.0306213717249644E-3</v>
      </c>
      <c r="L110">
        <f>1-2*H110</f>
        <v>0.99999946890957825</v>
      </c>
      <c r="M110">
        <f t="shared" si="54"/>
        <v>-3.8686512396732376E-7</v>
      </c>
      <c r="N110">
        <v>0</v>
      </c>
    </row>
    <row r="111" spans="1:14">
      <c r="A111">
        <v>6.8285023455537719E-2</v>
      </c>
      <c r="D111">
        <f>A111</f>
        <v>6.8285023455537719E-2</v>
      </c>
      <c r="E111">
        <f>D111/(SQRT(SUMPRODUCT(D109:D111,D109:D111)))</f>
        <v>3.7537068021349819E-4</v>
      </c>
      <c r="G111">
        <v>3.7537060392909204E-4</v>
      </c>
      <c r="H111">
        <v>1.9343256198366188E-7</v>
      </c>
      <c r="I111">
        <v>1.4090314756394432E-7</v>
      </c>
      <c r="K111">
        <f t="shared" si="55"/>
        <v>-7.5074120785818409E-4</v>
      </c>
      <c r="L111">
        <f t="shared" ref="L111" si="56">-2*H111</f>
        <v>-3.8686512396732376E-7</v>
      </c>
      <c r="M111">
        <f>1-2*I111</f>
        <v>0.99999971819370492</v>
      </c>
      <c r="N111">
        <v>0</v>
      </c>
    </row>
    <row r="112" spans="1:14">
      <c r="A112">
        <v>1.3344062924762675E-18</v>
      </c>
      <c r="K112">
        <v>0</v>
      </c>
      <c r="L112">
        <v>0</v>
      </c>
      <c r="M112">
        <v>0</v>
      </c>
      <c r="N112">
        <v>1</v>
      </c>
    </row>
    <row r="113" spans="1:29">
      <c r="K113" t="s">
        <v>22</v>
      </c>
      <c r="P113" t="s">
        <v>23</v>
      </c>
      <c r="U113" t="s">
        <v>24</v>
      </c>
      <c r="Z113" t="s">
        <v>25</v>
      </c>
    </row>
    <row r="114" spans="1:29">
      <c r="A114">
        <f t="array" ref="A114:D117">MMULT(MMULT(K109:N112,A97:D100),K109:N112)</f>
        <v>9.5263777114842974</v>
      </c>
      <c r="B114">
        <v>11.31653859886841</v>
      </c>
      <c r="C114">
        <v>7.1535174703495965</v>
      </c>
      <c r="D114">
        <v>-7.7584636922665489</v>
      </c>
      <c r="F114" t="s">
        <v>26</v>
      </c>
      <c r="G114">
        <f>SQRT(A115*A115+A116*A116)</f>
        <v>5.3866299090160269E-3</v>
      </c>
      <c r="H114" t="s">
        <v>27</v>
      </c>
      <c r="I114">
        <f>A115/G114</f>
        <v>0.94788991075859563</v>
      </c>
      <c r="K114">
        <v>1</v>
      </c>
      <c r="L114">
        <v>0</v>
      </c>
      <c r="M114">
        <v>0</v>
      </c>
      <c r="N114">
        <v>0</v>
      </c>
      <c r="P114">
        <v>1</v>
      </c>
      <c r="Q114">
        <v>0</v>
      </c>
      <c r="R114">
        <v>0</v>
      </c>
      <c r="S114">
        <v>0</v>
      </c>
      <c r="U114">
        <f t="array" ref="U114:X117">MMULT(P114:S117,MMULT(K114:N117,A114:D117))</f>
        <v>9.5263777114842974</v>
      </c>
      <c r="V114">
        <v>11.31653859886841</v>
      </c>
      <c r="W114">
        <v>7.1535174703495965</v>
      </c>
      <c r="X114">
        <v>-7.7584636922665489</v>
      </c>
      <c r="Z114">
        <f t="array" ref="Z114:AC117">MMULT(MMULT(U114:X117,TRANSPOSE(K114:N117)), TRANSPOSE(P114:S117))</f>
        <v>9.5263777114842974</v>
      </c>
      <c r="AA114">
        <v>13.043111840465588</v>
      </c>
      <c r="AB114">
        <v>3.1753199130102101</v>
      </c>
      <c r="AC114">
        <v>-7.6957906604611415</v>
      </c>
    </row>
    <row r="115" spans="1:29">
      <c r="A115">
        <v>5.1059321437467841E-3</v>
      </c>
      <c r="B115">
        <v>-0.67790332570846457</v>
      </c>
      <c r="C115">
        <v>-6.8723475628741877</v>
      </c>
      <c r="D115">
        <v>-4.0040992337421519</v>
      </c>
      <c r="H115" t="s">
        <v>28</v>
      </c>
      <c r="I115">
        <f>A116/G114</f>
        <v>0.3185980494009048</v>
      </c>
      <c r="K115">
        <v>0</v>
      </c>
      <c r="L115">
        <f>I114</f>
        <v>0.94788991075859563</v>
      </c>
      <c r="M115">
        <f>I115</f>
        <v>0.3185980494009048</v>
      </c>
      <c r="N115">
        <v>0</v>
      </c>
      <c r="P115">
        <v>0</v>
      </c>
      <c r="Q115">
        <f>I116</f>
        <v>0.99998842275028366</v>
      </c>
      <c r="R115">
        <v>0</v>
      </c>
      <c r="S115">
        <f>I117</f>
        <v>-4.8118983156252206E-3</v>
      </c>
      <c r="U115">
        <v>5.3866922720976051E-3</v>
      </c>
      <c r="V115">
        <v>1.4148948299053732</v>
      </c>
      <c r="W115">
        <v>-7.0266386785260329</v>
      </c>
      <c r="X115">
        <v>-4.2809424241793872</v>
      </c>
      <c r="Z115">
        <v>5.3866922720976051E-3</v>
      </c>
      <c r="AA115">
        <v>-0.87689899244734992</v>
      </c>
      <c r="AB115">
        <v>-7.1112626428362145</v>
      </c>
      <c r="AC115">
        <v>-4.2852115839287119</v>
      </c>
    </row>
    <row r="116" spans="1:29">
      <c r="A116">
        <v>1.7161697818570795E-3</v>
      </c>
      <c r="B116">
        <v>6.4579457953342425</v>
      </c>
      <c r="C116">
        <v>-1.608060605615717</v>
      </c>
      <c r="D116">
        <v>-1.483957390500352</v>
      </c>
      <c r="F116" t="s">
        <v>26</v>
      </c>
      <c r="G116">
        <f>SQRT(G114*G114+A117*A117)</f>
        <v>5.3866922720976059E-3</v>
      </c>
      <c r="H116" t="s">
        <v>27</v>
      </c>
      <c r="I116">
        <f>G114/G116</f>
        <v>0.99998842275028366</v>
      </c>
      <c r="K116">
        <v>0</v>
      </c>
      <c r="L116">
        <f>-M115</f>
        <v>-0.3185980494009048</v>
      </c>
      <c r="M116">
        <f>L115</f>
        <v>0.94788991075859563</v>
      </c>
      <c r="N116">
        <v>0</v>
      </c>
      <c r="P116">
        <v>0</v>
      </c>
      <c r="Q116">
        <v>0</v>
      </c>
      <c r="R116">
        <v>1</v>
      </c>
      <c r="S116">
        <v>0</v>
      </c>
      <c r="U116">
        <v>0</v>
      </c>
      <c r="V116">
        <v>6.337400340876326</v>
      </c>
      <c r="W116">
        <v>0.66525210438528304</v>
      </c>
      <c r="X116">
        <v>-0.13093003297303007</v>
      </c>
      <c r="Z116">
        <v>0</v>
      </c>
      <c r="AA116">
        <v>6.2196638882352531</v>
      </c>
      <c r="AB116">
        <v>-1.3884976290180928</v>
      </c>
      <c r="AC116">
        <v>-0.1010028121202538</v>
      </c>
    </row>
    <row r="117" spans="1:29">
      <c r="A117">
        <v>-2.5920215470897861E-5</v>
      </c>
      <c r="B117">
        <v>-1.335696944093006E-8</v>
      </c>
      <c r="C117">
        <v>3.4526156144227826E-2</v>
      </c>
      <c r="D117">
        <v>2.651893779315261</v>
      </c>
      <c r="H117" t="s">
        <v>28</v>
      </c>
      <c r="I117">
        <f>A117/G116</f>
        <v>-4.8118983156252206E-3</v>
      </c>
      <c r="K117">
        <v>0</v>
      </c>
      <c r="L117">
        <v>0</v>
      </c>
      <c r="M117">
        <v>0</v>
      </c>
      <c r="N117">
        <v>1</v>
      </c>
      <c r="P117">
        <v>0</v>
      </c>
      <c r="Q117">
        <f>-S115</f>
        <v>4.8118983156252206E-3</v>
      </c>
      <c r="R117">
        <v>0</v>
      </c>
      <c r="S117">
        <f>Q115</f>
        <v>0.99998842275028366</v>
      </c>
      <c r="U117">
        <v>0</v>
      </c>
      <c r="V117">
        <v>6.8083955143340945E-3</v>
      </c>
      <c r="W117">
        <v>7.1469359670761623E-4</v>
      </c>
      <c r="X117">
        <v>2.6313247831791635</v>
      </c>
      <c r="Z117">
        <v>0</v>
      </c>
      <c r="AA117">
        <v>-5.9804352409083689E-3</v>
      </c>
      <c r="AB117">
        <v>-1.4916906808137905E-3</v>
      </c>
      <c r="AC117">
        <v>2.631326469456523</v>
      </c>
    </row>
    <row r="118" spans="1:29">
      <c r="K118" t="s">
        <v>29</v>
      </c>
      <c r="P118" t="s">
        <v>30</v>
      </c>
      <c r="U118" t="s">
        <v>31</v>
      </c>
    </row>
    <row r="119" spans="1:29">
      <c r="A119">
        <f>Z114</f>
        <v>9.5263777114842974</v>
      </c>
      <c r="B119">
        <f t="shared" ref="B119:B122" si="57">AA114</f>
        <v>13.043111840465588</v>
      </c>
      <c r="C119">
        <f t="shared" ref="C119:C122" si="58">AB114</f>
        <v>3.1753199130102101</v>
      </c>
      <c r="D119">
        <f t="shared" ref="D119:D122" si="59">AC114</f>
        <v>-7.6957906604611415</v>
      </c>
      <c r="F119" t="s">
        <v>26</v>
      </c>
      <c r="G119">
        <f>SQRT(B121*B121+B122*B122)</f>
        <v>6.219666763438644</v>
      </c>
      <c r="H119" t="s">
        <v>27</v>
      </c>
      <c r="I119">
        <f>B121/G119</f>
        <v>0.9999995377238845</v>
      </c>
      <c r="K119">
        <v>1</v>
      </c>
      <c r="L119">
        <v>0</v>
      </c>
      <c r="M119">
        <v>0</v>
      </c>
      <c r="N119">
        <v>0</v>
      </c>
      <c r="P119">
        <f t="array" ref="P119:S122">MMULT(K119:N122,A119:D122)</f>
        <v>9.5263777114842974</v>
      </c>
      <c r="Q119">
        <v>13.043111840465588</v>
      </c>
      <c r="R119">
        <v>3.1753199130102101</v>
      </c>
      <c r="S119">
        <v>-7.6957906604611415</v>
      </c>
      <c r="U119">
        <f t="array" ref="U119:X122">MMULT(P119:S122,TRANSPOSE(K119:N122))</f>
        <v>9.5263777114842974</v>
      </c>
      <c r="V119">
        <v>13.043111840465588</v>
      </c>
      <c r="W119">
        <v>3.1827182270569345</v>
      </c>
      <c r="X119">
        <v>-7.6927339175848042</v>
      </c>
    </row>
    <row r="120" spans="1:29">
      <c r="A120">
        <f t="shared" ref="A120:A122" si="60">Z115</f>
        <v>5.3866922720976051E-3</v>
      </c>
      <c r="B120">
        <f t="shared" si="57"/>
        <v>-0.87689899244734992</v>
      </c>
      <c r="C120">
        <f t="shared" si="58"/>
        <v>-7.1112626428362145</v>
      </c>
      <c r="D120">
        <f t="shared" si="59"/>
        <v>-4.2852115839287119</v>
      </c>
      <c r="H120" t="s">
        <v>28</v>
      </c>
      <c r="I120">
        <f>B122/G119</f>
        <v>-9.6153627973502359E-4</v>
      </c>
      <c r="K120">
        <v>0</v>
      </c>
      <c r="L120">
        <v>1</v>
      </c>
      <c r="M120">
        <v>0</v>
      </c>
      <c r="N120">
        <v>0</v>
      </c>
      <c r="P120">
        <v>5.3866922720976051E-3</v>
      </c>
      <c r="Q120">
        <v>-0.87689899244734992</v>
      </c>
      <c r="R120">
        <v>-7.1112626428362145</v>
      </c>
      <c r="S120">
        <v>-4.2852115839287119</v>
      </c>
      <c r="U120">
        <v>5.3866922720976051E-3</v>
      </c>
      <c r="V120">
        <v>-0.87689899244734992</v>
      </c>
      <c r="W120">
        <v>-7.1071389690650548</v>
      </c>
      <c r="X120">
        <v>-4.2920473400035579</v>
      </c>
    </row>
    <row r="121" spans="1:29">
      <c r="A121">
        <f t="shared" si="60"/>
        <v>0</v>
      </c>
      <c r="B121">
        <f t="shared" si="57"/>
        <v>6.2196638882352531</v>
      </c>
      <c r="C121">
        <f t="shared" si="58"/>
        <v>-1.3884976290180928</v>
      </c>
      <c r="D121">
        <f t="shared" si="59"/>
        <v>-0.1010028121202538</v>
      </c>
      <c r="K121">
        <v>0</v>
      </c>
      <c r="L121">
        <v>0</v>
      </c>
      <c r="M121">
        <f>I119</f>
        <v>0.9999995377238845</v>
      </c>
      <c r="N121">
        <f>I120</f>
        <v>-9.6153627973502359E-4</v>
      </c>
      <c r="P121">
        <v>0</v>
      </c>
      <c r="Q121">
        <v>6.219666763438644</v>
      </c>
      <c r="R121">
        <v>-1.3884955528340948</v>
      </c>
      <c r="S121">
        <v>-0.10353288129327569</v>
      </c>
      <c r="U121">
        <v>0</v>
      </c>
      <c r="V121">
        <v>6.219666763438644</v>
      </c>
      <c r="W121">
        <v>-1.3883953603442554</v>
      </c>
      <c r="X121">
        <v>-0.10486792228079822</v>
      </c>
    </row>
    <row r="122" spans="1:29">
      <c r="A122">
        <f t="shared" si="60"/>
        <v>0</v>
      </c>
      <c r="B122">
        <f t="shared" si="57"/>
        <v>-5.9804352409083689E-3</v>
      </c>
      <c r="C122">
        <f t="shared" si="58"/>
        <v>-1.4916906808137905E-3</v>
      </c>
      <c r="D122">
        <f t="shared" si="59"/>
        <v>2.631326469456523</v>
      </c>
      <c r="K122">
        <v>0</v>
      </c>
      <c r="L122">
        <v>0</v>
      </c>
      <c r="M122">
        <f>-N121</f>
        <v>9.6153627973502359E-4</v>
      </c>
      <c r="N122">
        <f>M121</f>
        <v>0.9999995377238845</v>
      </c>
      <c r="P122">
        <v>0</v>
      </c>
      <c r="Q122">
        <v>0</v>
      </c>
      <c r="R122">
        <v>-2.8267808358677753E-3</v>
      </c>
      <c r="S122">
        <v>2.6312281351889353</v>
      </c>
      <c r="U122">
        <v>0</v>
      </c>
      <c r="V122">
        <v>0</v>
      </c>
      <c r="W122">
        <v>-5.3568008413582037E-3</v>
      </c>
      <c r="X122">
        <v>2.6312242007826856</v>
      </c>
    </row>
    <row r="124" spans="1:29">
      <c r="A124" t="s">
        <v>32</v>
      </c>
    </row>
    <row r="125" spans="1:29">
      <c r="A125">
        <v>4</v>
      </c>
      <c r="B125">
        <v>4</v>
      </c>
    </row>
    <row r="126" spans="1:29">
      <c r="A126">
        <f>U119</f>
        <v>9.5263777114842974</v>
      </c>
      <c r="B126">
        <f t="shared" ref="B126:D126" si="61">V119</f>
        <v>13.043111840465588</v>
      </c>
      <c r="C126">
        <f t="shared" si="61"/>
        <v>3.1827182270569345</v>
      </c>
      <c r="D126">
        <f t="shared" si="61"/>
        <v>-7.6927339175848042</v>
      </c>
      <c r="F126">
        <f>C128</f>
        <v>-1.3883953603442554</v>
      </c>
      <c r="G126">
        <f>D128</f>
        <v>-0.10486792228079822</v>
      </c>
      <c r="I126" t="s">
        <v>11</v>
      </c>
      <c r="J126">
        <f>F126+G127</f>
        <v>1.2428288404384302</v>
      </c>
      <c r="L126" t="s">
        <v>84</v>
      </c>
    </row>
    <row r="127" spans="1:29">
      <c r="A127">
        <f t="shared" ref="A127:A129" si="62">U120</f>
        <v>5.3866922720976051E-3</v>
      </c>
      <c r="B127">
        <f t="shared" ref="B127:B129" si="63">V120</f>
        <v>-0.87689899244734992</v>
      </c>
      <c r="C127">
        <f t="shared" ref="C127:C129" si="64">W120</f>
        <v>-7.1071389690650548</v>
      </c>
      <c r="D127">
        <f t="shared" ref="D127:D129" si="65">X120</f>
        <v>-4.2920473400035579</v>
      </c>
      <c r="F127">
        <f>C129</f>
        <v>-5.3568008413582037E-3</v>
      </c>
      <c r="G127">
        <f>D129</f>
        <v>2.6312242007826856</v>
      </c>
      <c r="I127" t="s">
        <v>12</v>
      </c>
      <c r="J127">
        <f>F126*G127-F127*G126</f>
        <v>-3.6537412289665072</v>
      </c>
      <c r="L127">
        <f>A126/A127</f>
        <v>1768.5023072191718</v>
      </c>
    </row>
    <row r="128" spans="1:29">
      <c r="A128">
        <f t="shared" si="62"/>
        <v>0</v>
      </c>
      <c r="B128">
        <f t="shared" si="63"/>
        <v>6.219666763438644</v>
      </c>
      <c r="C128">
        <f t="shared" si="64"/>
        <v>-1.3883953603442554</v>
      </c>
      <c r="D128">
        <f t="shared" si="65"/>
        <v>-0.10486792228079822</v>
      </c>
      <c r="L128" t="s">
        <v>74</v>
      </c>
      <c r="M128">
        <f>A126</f>
        <v>9.5263777114842974</v>
      </c>
    </row>
    <row r="129" spans="1:48">
      <c r="A129">
        <f t="shared" si="62"/>
        <v>0</v>
      </c>
      <c r="B129">
        <f t="shared" si="63"/>
        <v>0</v>
      </c>
      <c r="C129">
        <f t="shared" si="64"/>
        <v>-5.3568008413582037E-3</v>
      </c>
      <c r="D129">
        <f t="shared" si="65"/>
        <v>2.6312242007826856</v>
      </c>
    </row>
    <row r="130" spans="1:48">
      <c r="F130" s="1"/>
      <c r="G130" s="1"/>
      <c r="H130" s="1"/>
      <c r="I130" s="1" t="s">
        <v>22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 t="s">
        <v>23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37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 t="s">
        <v>38</v>
      </c>
      <c r="AT130" s="1"/>
      <c r="AU130" s="1"/>
      <c r="AV130" s="1"/>
    </row>
    <row r="131" spans="1:48">
      <c r="A131">
        <f>A126-M128</f>
        <v>0</v>
      </c>
      <c r="B131">
        <f t="shared" ref="B131:D131" si="66">B126</f>
        <v>13.043111840465588</v>
      </c>
      <c r="C131">
        <f t="shared" si="66"/>
        <v>3.1827182270569345</v>
      </c>
      <c r="D131">
        <f t="shared" si="66"/>
        <v>-7.6927339175848042</v>
      </c>
      <c r="F131" s="1" t="s">
        <v>26</v>
      </c>
      <c r="G131" s="1">
        <f>SQRT(SUMPRODUCT(A131:A132,A131:A132))</f>
        <v>5.3866922720976051E-3</v>
      </c>
      <c r="H131" s="1"/>
      <c r="I131" s="1">
        <f>G132</f>
        <v>0</v>
      </c>
      <c r="J131" s="1">
        <f>-G133</f>
        <v>1</v>
      </c>
      <c r="K131" s="1">
        <v>0</v>
      </c>
      <c r="L131" s="1">
        <v>0</v>
      </c>
      <c r="M131" s="1"/>
      <c r="N131" s="1">
        <f t="array" ref="N131:Q134">MMULT(I131:L134,A131:D134)</f>
        <v>5.3866922720976051E-3</v>
      </c>
      <c r="O131" s="1">
        <v>-10.403276703931647</v>
      </c>
      <c r="P131" s="1">
        <v>-7.1071389690650548</v>
      </c>
      <c r="Q131" s="1">
        <v>-4.2920473400035579</v>
      </c>
      <c r="R131" s="1"/>
      <c r="S131" s="1"/>
      <c r="T131" s="1"/>
      <c r="U131" s="1"/>
      <c r="V131" s="1">
        <v>1</v>
      </c>
      <c r="W131" s="1">
        <v>0</v>
      </c>
      <c r="X131" s="1">
        <v>0</v>
      </c>
      <c r="Y131" s="1">
        <v>0</v>
      </c>
      <c r="Z131" s="1"/>
      <c r="AA131" s="1">
        <f t="array" ref="AA131:AD134">MMULT(V131:Y134,N131:Q134)</f>
        <v>5.3866922720976051E-3</v>
      </c>
      <c r="AB131" s="1">
        <v>-10.403276703931647</v>
      </c>
      <c r="AC131" s="1">
        <v>-7.1071389690650548</v>
      </c>
      <c r="AD131" s="1">
        <v>-4.2920473400035579</v>
      </c>
      <c r="AE131" s="1"/>
      <c r="AF131" s="1"/>
      <c r="AG131" s="1"/>
      <c r="AH131" s="1"/>
      <c r="AI131" s="1">
        <v>1</v>
      </c>
      <c r="AJ131" s="1">
        <v>0</v>
      </c>
      <c r="AK131" s="1">
        <v>0</v>
      </c>
      <c r="AL131" s="1">
        <v>0</v>
      </c>
      <c r="AM131" s="1"/>
      <c r="AN131" s="1">
        <f t="array" ref="AN131:AQ134">MMULT(AI131:AL134,AA131:AD134)</f>
        <v>5.3866922720976051E-3</v>
      </c>
      <c r="AO131" s="1">
        <v>-10.403276703931647</v>
      </c>
      <c r="AP131" s="1">
        <v>-7.1071389690650548</v>
      </c>
      <c r="AQ131" s="1">
        <v>-4.2920473400035579</v>
      </c>
      <c r="AR131" s="1"/>
      <c r="AS131" s="1">
        <f t="array" ref="AS131:AV134">MMULT(AI131:AL134,MMULT(V131:Y134,I131:L134))</f>
        <v>0</v>
      </c>
      <c r="AT131" s="1">
        <v>1</v>
      </c>
      <c r="AU131" s="1">
        <v>0</v>
      </c>
      <c r="AV131" s="1">
        <v>0</v>
      </c>
    </row>
    <row r="132" spans="1:48">
      <c r="A132">
        <f t="shared" ref="A132:D132" si="67">A127</f>
        <v>5.3866922720976051E-3</v>
      </c>
      <c r="B132">
        <f>B127-M128</f>
        <v>-10.403276703931647</v>
      </c>
      <c r="C132">
        <f t="shared" si="67"/>
        <v>-7.1071389690650548</v>
      </c>
      <c r="D132">
        <f t="shared" si="67"/>
        <v>-4.2920473400035579</v>
      </c>
      <c r="F132" s="1" t="s">
        <v>27</v>
      </c>
      <c r="G132" s="1">
        <f>A131/G131</f>
        <v>0</v>
      </c>
      <c r="H132" s="1"/>
      <c r="I132" s="1">
        <f>-J131</f>
        <v>-1</v>
      </c>
      <c r="J132" s="1">
        <f>I131</f>
        <v>0</v>
      </c>
      <c r="K132" s="1">
        <v>0</v>
      </c>
      <c r="L132" s="1">
        <v>0</v>
      </c>
      <c r="M132" s="1"/>
      <c r="N132" s="1">
        <v>0</v>
      </c>
      <c r="O132" s="1">
        <v>-13.043111840465588</v>
      </c>
      <c r="P132" s="1">
        <v>-3.1827182270569345</v>
      </c>
      <c r="Q132" s="1">
        <v>7.6927339175848042</v>
      </c>
      <c r="R132" s="1"/>
      <c r="S132" s="1" t="s">
        <v>26</v>
      </c>
      <c r="T132" s="1">
        <f>SQRT(SUMPRODUCT(O132:O133,O132:O133))</f>
        <v>14.450156439676249</v>
      </c>
      <c r="U132" s="1"/>
      <c r="V132" s="1">
        <v>0</v>
      </c>
      <c r="W132" s="1">
        <f>T133</f>
        <v>-0.90262772551394022</v>
      </c>
      <c r="X132" s="1">
        <f>-T134</f>
        <v>0.43042210576773476</v>
      </c>
      <c r="Y132" s="1">
        <v>0</v>
      </c>
      <c r="Z132" s="1"/>
      <c r="AA132" s="1">
        <v>0</v>
      </c>
      <c r="AB132" s="1">
        <v>14.450156439676249</v>
      </c>
      <c r="AC132" s="1">
        <v>-1.8251498953132512</v>
      </c>
      <c r="AD132" s="1">
        <v>-6.9888123909491027</v>
      </c>
      <c r="AE132" s="1"/>
      <c r="AF132" s="1" t="s">
        <v>26</v>
      </c>
      <c r="AG132" s="1">
        <f>SQRT(SUMPRODUCT(AC133:AC134,AC133:AC134))</f>
        <v>11.221890352222635</v>
      </c>
      <c r="AH132" s="1"/>
      <c r="AI132" s="1">
        <v>0</v>
      </c>
      <c r="AJ132" s="1">
        <v>1</v>
      </c>
      <c r="AK132" s="1">
        <v>0</v>
      </c>
      <c r="AL132" s="1">
        <v>0</v>
      </c>
      <c r="AM132" s="1"/>
      <c r="AN132" s="1">
        <v>0</v>
      </c>
      <c r="AO132" s="1">
        <v>14.450156439676249</v>
      </c>
      <c r="AP132" s="1">
        <v>-1.8251498953132512</v>
      </c>
      <c r="AQ132" s="1">
        <v>-6.9888123909491027</v>
      </c>
      <c r="AR132" s="1"/>
      <c r="AS132" s="1">
        <v>0.90262772551394022</v>
      </c>
      <c r="AT132" s="1">
        <v>0</v>
      </c>
      <c r="AU132" s="1">
        <v>0.43042210576773476</v>
      </c>
      <c r="AV132" s="1">
        <v>0</v>
      </c>
    </row>
    <row r="133" spans="1:48">
      <c r="A133">
        <f t="shared" ref="A133:D133" si="68">A128</f>
        <v>0</v>
      </c>
      <c r="B133">
        <f t="shared" si="68"/>
        <v>6.219666763438644</v>
      </c>
      <c r="C133">
        <f>C128-M128</f>
        <v>-10.914773071828552</v>
      </c>
      <c r="D133">
        <f t="shared" si="68"/>
        <v>-0.10486792228079822</v>
      </c>
      <c r="F133" s="1" t="s">
        <v>28</v>
      </c>
      <c r="G133" s="1">
        <f>-A132/G131</f>
        <v>-1</v>
      </c>
      <c r="H133" s="1"/>
      <c r="I133" s="1">
        <v>0</v>
      </c>
      <c r="J133" s="1">
        <v>0</v>
      </c>
      <c r="K133" s="1">
        <v>1</v>
      </c>
      <c r="L133" s="1">
        <v>0</v>
      </c>
      <c r="M133" s="1"/>
      <c r="N133" s="1">
        <v>0</v>
      </c>
      <c r="O133" s="1">
        <v>6.219666763438644</v>
      </c>
      <c r="P133" s="1">
        <v>-10.914773071828552</v>
      </c>
      <c r="Q133" s="1">
        <v>-0.10486792228079822</v>
      </c>
      <c r="R133" s="1"/>
      <c r="S133" s="1" t="s">
        <v>27</v>
      </c>
      <c r="T133" s="1">
        <f>O132/T132</f>
        <v>-0.90262772551394022</v>
      </c>
      <c r="U133" s="1"/>
      <c r="V133" s="1">
        <v>0</v>
      </c>
      <c r="W133" s="1">
        <f>-X132</f>
        <v>-0.43042210576773476</v>
      </c>
      <c r="X133" s="1">
        <f>W132</f>
        <v>-0.90262772551394022</v>
      </c>
      <c r="Y133" s="1">
        <v>0</v>
      </c>
      <c r="Z133" s="1"/>
      <c r="AA133" s="1">
        <v>0</v>
      </c>
      <c r="AB133" s="1">
        <v>0</v>
      </c>
      <c r="AC133" s="1">
        <v>11.221889073680607</v>
      </c>
      <c r="AD133" s="1">
        <v>-3.2164660377500374</v>
      </c>
      <c r="AE133" s="1"/>
      <c r="AF133" s="1" t="s">
        <v>27</v>
      </c>
      <c r="AG133" s="1">
        <f>AC133/AG132</f>
        <v>0.99999988606714307</v>
      </c>
      <c r="AH133" s="1"/>
      <c r="AI133" s="1">
        <v>0</v>
      </c>
      <c r="AJ133" s="1">
        <f>-AK132</f>
        <v>0</v>
      </c>
      <c r="AK133" s="1">
        <f>AG133</f>
        <v>0.99999988606714307</v>
      </c>
      <c r="AL133" s="1">
        <f>-AG134</f>
        <v>-4.7735280538516601E-4</v>
      </c>
      <c r="AM133" s="1"/>
      <c r="AN133" s="1">
        <v>0</v>
      </c>
      <c r="AO133" s="1">
        <v>0</v>
      </c>
      <c r="AP133" s="1">
        <v>11.221890352222635</v>
      </c>
      <c r="AQ133" s="1">
        <v>-3.2131742504169778</v>
      </c>
      <c r="AR133" s="1"/>
      <c r="AS133" s="1">
        <v>0.43042205672851458</v>
      </c>
      <c r="AT133" s="1">
        <v>0</v>
      </c>
      <c r="AU133" s="1">
        <v>-0.90262762267498475</v>
      </c>
      <c r="AV133" s="1">
        <v>-4.7735280538516601E-4</v>
      </c>
    </row>
    <row r="134" spans="1:48">
      <c r="A134">
        <f t="shared" ref="A134:C134" si="69">A129</f>
        <v>0</v>
      </c>
      <c r="B134">
        <f t="shared" si="69"/>
        <v>0</v>
      </c>
      <c r="C134">
        <f t="shared" si="69"/>
        <v>-5.3568008413582037E-3</v>
      </c>
      <c r="D134">
        <f>D129-M128</f>
        <v>-6.8951535107016113</v>
      </c>
      <c r="F134" s="1"/>
      <c r="G134" s="1"/>
      <c r="H134" s="1"/>
      <c r="I134" s="1">
        <v>0</v>
      </c>
      <c r="J134" s="1">
        <v>0</v>
      </c>
      <c r="K134" s="1">
        <v>0</v>
      </c>
      <c r="L134" s="1">
        <v>1</v>
      </c>
      <c r="M134" s="1"/>
      <c r="N134" s="1">
        <v>0</v>
      </c>
      <c r="O134" s="1">
        <v>0</v>
      </c>
      <c r="P134" s="1">
        <v>-5.3568008413582037E-3</v>
      </c>
      <c r="Q134" s="1">
        <v>-6.8951535107016113</v>
      </c>
      <c r="R134" s="1"/>
      <c r="S134" s="1" t="s">
        <v>28</v>
      </c>
      <c r="T134" s="1">
        <f>-O133/T132</f>
        <v>-0.43042210576773476</v>
      </c>
      <c r="U134" s="1"/>
      <c r="V134" s="1">
        <v>0</v>
      </c>
      <c r="W134" s="1">
        <v>0</v>
      </c>
      <c r="X134" s="1">
        <v>0</v>
      </c>
      <c r="Y134" s="1">
        <v>1</v>
      </c>
      <c r="Z134" s="1"/>
      <c r="AA134" s="1">
        <v>0</v>
      </c>
      <c r="AB134" s="1">
        <v>0</v>
      </c>
      <c r="AC134" s="1">
        <v>-5.3568008413582037E-3</v>
      </c>
      <c r="AD134" s="1">
        <v>-6.8951535107016113</v>
      </c>
      <c r="AE134" s="1"/>
      <c r="AF134" s="1" t="s">
        <v>28</v>
      </c>
      <c r="AG134" s="1">
        <f>-AC134/AG132</f>
        <v>4.7735280538516601E-4</v>
      </c>
      <c r="AH134" s="1"/>
      <c r="AI134" s="1">
        <v>0</v>
      </c>
      <c r="AJ134" s="1">
        <v>0</v>
      </c>
      <c r="AK134" s="1">
        <f>-AL133</f>
        <v>4.7735280538516601E-4</v>
      </c>
      <c r="AL134" s="1">
        <f>AK133</f>
        <v>0.99999988606714307</v>
      </c>
      <c r="AM134" s="1"/>
      <c r="AN134" s="1">
        <v>0</v>
      </c>
      <c r="AO134" s="1">
        <v>0</v>
      </c>
      <c r="AP134" s="1">
        <v>0</v>
      </c>
      <c r="AQ134" s="1">
        <v>-6.8966881142036183</v>
      </c>
      <c r="AR134" s="1"/>
      <c r="AS134" s="1">
        <v>2.0546319968801883E-4</v>
      </c>
      <c r="AT134" s="1">
        <v>0</v>
      </c>
      <c r="AU134" s="1">
        <v>-4.3087187699251094E-4</v>
      </c>
      <c r="AV134" s="1">
        <v>0.99999988606714307</v>
      </c>
    </row>
    <row r="136" spans="1:48">
      <c r="A136" s="1">
        <f t="array" ref="A136:D139">MMULT(AN131:AQ134,TRANSPOSE(AS131:AV134))</f>
        <v>-10.403276703931647</v>
      </c>
      <c r="B136" s="1">
        <v>-3.0542075432553015</v>
      </c>
      <c r="C136" s="1">
        <v>6.4194673236732491</v>
      </c>
      <c r="D136" s="1">
        <v>-4.2889834779236642</v>
      </c>
    </row>
    <row r="137" spans="1:48">
      <c r="A137" s="1">
        <v>14.450156439676249</v>
      </c>
      <c r="B137" s="1">
        <v>-0.78558486128249028</v>
      </c>
      <c r="C137" s="1">
        <v>1.6507668402332274</v>
      </c>
      <c r="D137" s="1">
        <v>-6.9880251889325544</v>
      </c>
    </row>
    <row r="138" spans="1:48">
      <c r="A138" s="1">
        <v>0</v>
      </c>
      <c r="B138" s="1">
        <v>4.8301496760982934</v>
      </c>
      <c r="C138" s="1">
        <v>-10.127654392803437</v>
      </c>
      <c r="D138" s="1">
        <v>-3.2180090812903219</v>
      </c>
    </row>
    <row r="139" spans="1:48">
      <c r="A139" s="1">
        <v>0</v>
      </c>
      <c r="B139" s="1">
        <v>0</v>
      </c>
      <c r="C139" s="1">
        <v>3.2921534191816273E-3</v>
      </c>
      <c r="D139" s="1">
        <v>-6.896687328444238</v>
      </c>
    </row>
    <row r="141" spans="1:48">
      <c r="A141" t="s">
        <v>33</v>
      </c>
    </row>
    <row r="142" spans="1:48">
      <c r="A142">
        <v>4</v>
      </c>
      <c r="B142">
        <v>4</v>
      </c>
    </row>
    <row r="143" spans="1:48">
      <c r="A143">
        <f>A136+M128</f>
        <v>-0.87689899244734981</v>
      </c>
      <c r="B143">
        <f t="shared" ref="B143:D143" si="70">B136</f>
        <v>-3.0542075432553015</v>
      </c>
      <c r="C143">
        <f t="shared" si="70"/>
        <v>6.4194673236732491</v>
      </c>
      <c r="D143">
        <f t="shared" si="70"/>
        <v>-4.2889834779236642</v>
      </c>
      <c r="F143">
        <f>C145</f>
        <v>-0.60127668131914014</v>
      </c>
      <c r="G143">
        <f>D145</f>
        <v>-3.2180090812903219</v>
      </c>
      <c r="I143" t="s">
        <v>11</v>
      </c>
      <c r="J143">
        <f>F143+G144</f>
        <v>2.0284137017209192</v>
      </c>
    </row>
    <row r="144" spans="1:48">
      <c r="A144">
        <f t="shared" ref="A144:D144" si="71">A137</f>
        <v>14.450156439676249</v>
      </c>
      <c r="B144">
        <f>B137+M128</f>
        <v>8.7407928502018066</v>
      </c>
      <c r="C144">
        <f t="shared" si="71"/>
        <v>1.6507668402332274</v>
      </c>
      <c r="D144">
        <f t="shared" si="71"/>
        <v>-6.9880251889325544</v>
      </c>
      <c r="F144">
        <f>C146</f>
        <v>3.2921534191816273E-3</v>
      </c>
      <c r="G144">
        <f>D146</f>
        <v>2.6296903830400593</v>
      </c>
      <c r="I144" t="s">
        <v>12</v>
      </c>
      <c r="J144">
        <f>F143*G144-F144*G143</f>
        <v>-1.5705773268112579</v>
      </c>
    </row>
    <row r="145" spans="1:29">
      <c r="A145">
        <f t="shared" ref="A145:D145" si="72">A138</f>
        <v>0</v>
      </c>
      <c r="B145">
        <f t="shared" si="72"/>
        <v>4.8301496760982934</v>
      </c>
      <c r="C145">
        <f>C138+M128</f>
        <v>-0.60127668131914014</v>
      </c>
      <c r="D145">
        <f t="shared" si="72"/>
        <v>-3.2180090812903219</v>
      </c>
    </row>
    <row r="146" spans="1:29">
      <c r="A146">
        <f t="shared" ref="A146:C146" si="73">A139</f>
        <v>0</v>
      </c>
      <c r="B146">
        <f t="shared" si="73"/>
        <v>0</v>
      </c>
      <c r="C146">
        <f t="shared" si="73"/>
        <v>3.2921534191816273E-3</v>
      </c>
      <c r="D146">
        <f>D139+M128</f>
        <v>2.6296903830400593</v>
      </c>
    </row>
    <row r="148" spans="1:29">
      <c r="A148" t="s">
        <v>13</v>
      </c>
      <c r="F148" t="s">
        <v>14</v>
      </c>
      <c r="K148" t="s">
        <v>15</v>
      </c>
    </row>
    <row r="149" spans="1:29">
      <c r="A149">
        <f t="array" ref="A149:D152">MMULT(A143:D146,A143:D146)</f>
        <v>-43.364824956323197</v>
      </c>
      <c r="B149">
        <v>6.9890240744512298</v>
      </c>
      <c r="C149">
        <v>-14.545004963610372</v>
      </c>
      <c r="D149">
        <v>-6.8327182146301073</v>
      </c>
      <c r="F149">
        <f>$J$25*A143</f>
        <v>0</v>
      </c>
      <c r="G149">
        <f t="shared" ref="G149:G152" si="74">$J$25*B143</f>
        <v>0</v>
      </c>
      <c r="H149">
        <f t="shared" ref="H149:H152" si="75">$J$25*C143</f>
        <v>0</v>
      </c>
      <c r="I149">
        <f t="shared" ref="I149:I152" si="76">$J$25*D143</f>
        <v>0</v>
      </c>
      <c r="K149">
        <f>$J$26</f>
        <v>0</v>
      </c>
      <c r="L149">
        <v>0</v>
      </c>
      <c r="M149">
        <v>0</v>
      </c>
      <c r="N149">
        <v>0</v>
      </c>
    </row>
    <row r="150" spans="1:29">
      <c r="A150">
        <v>113.63449646956107</v>
      </c>
      <c r="B150">
        <v>40.241133769526968</v>
      </c>
      <c r="C150">
        <v>106.17574482258289</v>
      </c>
      <c r="D150">
        <v>-146.74588815037657</v>
      </c>
      <c r="F150">
        <f t="shared" ref="F150:F152" si="77">$J$25*A144</f>
        <v>0</v>
      </c>
      <c r="G150">
        <f t="shared" si="74"/>
        <v>0</v>
      </c>
      <c r="H150">
        <f t="shared" si="75"/>
        <v>0</v>
      </c>
      <c r="I150">
        <f t="shared" si="76"/>
        <v>0</v>
      </c>
      <c r="K150">
        <v>0</v>
      </c>
      <c r="L150">
        <f>$J$26</f>
        <v>0</v>
      </c>
      <c r="M150">
        <v>0</v>
      </c>
      <c r="N150">
        <v>0</v>
      </c>
    </row>
    <row r="151" spans="1:29">
      <c r="A151">
        <v>69.796418446671908</v>
      </c>
      <c r="B151">
        <v>39.315081386725431</v>
      </c>
      <c r="C151">
        <v>8.3243903865645592</v>
      </c>
      <c r="D151">
        <v>-40.280661315640927</v>
      </c>
      <c r="F151">
        <f t="shared" si="77"/>
        <v>0</v>
      </c>
      <c r="G151">
        <f t="shared" si="74"/>
        <v>0</v>
      </c>
      <c r="H151">
        <f t="shared" si="75"/>
        <v>0</v>
      </c>
      <c r="I151">
        <f t="shared" si="76"/>
        <v>0</v>
      </c>
      <c r="K151">
        <v>0</v>
      </c>
      <c r="L151">
        <v>0</v>
      </c>
      <c r="M151">
        <f>$J$26</f>
        <v>0</v>
      </c>
      <c r="N151">
        <v>0</v>
      </c>
    </row>
    <row r="152" spans="1:29">
      <c r="A152">
        <v>0</v>
      </c>
      <c r="B152">
        <v>1.5901593771326026E-2</v>
      </c>
      <c r="C152">
        <v>6.6778491036353863E-3</v>
      </c>
      <c r="D152">
        <v>6.9046773310534464</v>
      </c>
      <c r="F152">
        <f t="shared" si="77"/>
        <v>0</v>
      </c>
      <c r="G152">
        <f t="shared" si="74"/>
        <v>0</v>
      </c>
      <c r="H152">
        <f t="shared" si="75"/>
        <v>0</v>
      </c>
      <c r="I152">
        <f t="shared" si="76"/>
        <v>0</v>
      </c>
      <c r="K152">
        <v>0</v>
      </c>
      <c r="L152">
        <v>0</v>
      </c>
      <c r="M152">
        <v>0</v>
      </c>
      <c r="N152">
        <f>$J$26</f>
        <v>0</v>
      </c>
    </row>
    <row r="154" spans="1:29">
      <c r="A154" t="s">
        <v>16</v>
      </c>
      <c r="C154" t="s">
        <v>17</v>
      </c>
      <c r="D154" t="s">
        <v>18</v>
      </c>
      <c r="E154" t="s">
        <v>19</v>
      </c>
      <c r="G154" t="s">
        <v>20</v>
      </c>
      <c r="K154" t="s">
        <v>21</v>
      </c>
    </row>
    <row r="155" spans="1:29">
      <c r="A155">
        <f t="array" ref="A155:A158">A149:D152-F149:I152+K149:N152</f>
        <v>-43.364824956323197</v>
      </c>
      <c r="C155">
        <f>SQRT(SUMPRODUCT(A155:A157,A155:A157))</f>
        <v>140.23140468299587</v>
      </c>
      <c r="D155">
        <f>A155+SIGN(A155)*C155</f>
        <v>-183.59622963931906</v>
      </c>
      <c r="E155">
        <f>D155/(SQRT(SUMPRODUCT(D155:D157,D155:D157)))</f>
        <v>-0.80908516663739261</v>
      </c>
      <c r="G155">
        <f t="array" ref="G155:I157">MMULT(E155:E157,TRANSPOSE(E155:E157))</f>
        <v>0.65461880687265739</v>
      </c>
      <c r="H155">
        <v>-0.40516778936373349</v>
      </c>
      <c r="I155">
        <v>-0.24886158205593178</v>
      </c>
      <c r="K155">
        <f>1-2*G155</f>
        <v>-0.30923761374531478</v>
      </c>
      <c r="L155">
        <f t="shared" ref="L155" si="78">-2*H155</f>
        <v>0.81033557872746698</v>
      </c>
      <c r="M155">
        <f t="shared" ref="M155:M156" si="79">-2*I155</f>
        <v>0.49772316411186357</v>
      </c>
      <c r="N155">
        <v>0</v>
      </c>
    </row>
    <row r="156" spans="1:29">
      <c r="A156">
        <v>113.63449646956107</v>
      </c>
      <c r="D156">
        <f>A156</f>
        <v>113.63449646956107</v>
      </c>
      <c r="E156">
        <f>D156/(SQRT(SUMPRODUCT(D155:D157,D155:D157)))</f>
        <v>0.50077273205691752</v>
      </c>
      <c r="G156">
        <v>-0.40516778936373349</v>
      </c>
      <c r="H156">
        <v>0.25077332917174933</v>
      </c>
      <c r="I156">
        <v>0.15402963679101536</v>
      </c>
      <c r="K156">
        <f t="shared" ref="K156:K157" si="80">-2*G156</f>
        <v>0.81033557872746698</v>
      </c>
      <c r="L156">
        <f>1-2*H156</f>
        <v>0.49845334165650135</v>
      </c>
      <c r="M156">
        <f t="shared" si="79"/>
        <v>-0.30805927358203072</v>
      </c>
      <c r="N156">
        <v>0</v>
      </c>
    </row>
    <row r="157" spans="1:29">
      <c r="A157">
        <v>69.796418446671908</v>
      </c>
      <c r="D157">
        <f>A157</f>
        <v>69.796418446671908</v>
      </c>
      <c r="E157">
        <f>D157/(SQRT(SUMPRODUCT(D155:D157,D155:D157)))</f>
        <v>0.30758391368144311</v>
      </c>
      <c r="G157">
        <v>-0.24886158205593178</v>
      </c>
      <c r="H157">
        <v>0.15402963679101536</v>
      </c>
      <c r="I157">
        <v>9.4607863955593452E-2</v>
      </c>
      <c r="K157">
        <f t="shared" si="80"/>
        <v>0.49772316411186357</v>
      </c>
      <c r="L157">
        <f t="shared" ref="L157" si="81">-2*H157</f>
        <v>-0.30805927358203072</v>
      </c>
      <c r="M157">
        <f>1-2*I157</f>
        <v>0.8107842720888131</v>
      </c>
      <c r="N157">
        <v>0</v>
      </c>
    </row>
    <row r="158" spans="1:29">
      <c r="A158">
        <v>0</v>
      </c>
      <c r="K158">
        <v>0</v>
      </c>
      <c r="L158">
        <v>0</v>
      </c>
      <c r="M158">
        <v>0</v>
      </c>
      <c r="N158">
        <v>1</v>
      </c>
    </row>
    <row r="159" spans="1:29">
      <c r="K159" t="s">
        <v>22</v>
      </c>
      <c r="P159" t="s">
        <v>23</v>
      </c>
      <c r="U159" t="s">
        <v>24</v>
      </c>
      <c r="Z159" t="s">
        <v>25</v>
      </c>
    </row>
    <row r="160" spans="1:29">
      <c r="A160">
        <f t="array" ref="A160:D163">MMULT(MMULT(K155:N158,A143:D146),K155:N158)</f>
        <v>4.2769604946672146</v>
      </c>
      <c r="B160">
        <v>15.199624550735701</v>
      </c>
      <c r="C160">
        <v>1.9819180721094887</v>
      </c>
      <c r="D160">
        <v>-5.9380080816101142</v>
      </c>
      <c r="F160" t="s">
        <v>26</v>
      </c>
      <c r="G160">
        <f>SQRT(A161*A161+A162*A162)</f>
        <v>2.7501894017712796</v>
      </c>
      <c r="H160" t="s">
        <v>27</v>
      </c>
      <c r="I160">
        <f>A161/G160</f>
        <v>0.50995960317433908</v>
      </c>
      <c r="K160">
        <v>1</v>
      </c>
      <c r="L160">
        <v>0</v>
      </c>
      <c r="M160">
        <v>0</v>
      </c>
      <c r="N160">
        <v>0</v>
      </c>
      <c r="P160">
        <v>1</v>
      </c>
      <c r="Q160">
        <v>0</v>
      </c>
      <c r="R160">
        <v>0</v>
      </c>
      <c r="S160">
        <v>0</v>
      </c>
      <c r="U160">
        <f t="array" ref="U160:X163">MMULT(P160:S163,MMULT(K160:N163,A160:D163))</f>
        <v>4.2769604946672146</v>
      </c>
      <c r="V160">
        <v>15.199624550735701</v>
      </c>
      <c r="W160">
        <v>1.9819180721094887</v>
      </c>
      <c r="X160">
        <v>-5.9380080816101142</v>
      </c>
      <c r="Z160">
        <f t="array" ref="Z160:AC163">MMULT(MMULT(U160:X163,TRANSPOSE(K160:N163)), TRANSPOSE(P160:S163))</f>
        <v>4.2769604946672146</v>
      </c>
      <c r="AA160">
        <v>9.4524975796170239</v>
      </c>
      <c r="AB160">
        <v>-12.063993821378237</v>
      </c>
      <c r="AC160">
        <v>-5.9436409960756125</v>
      </c>
    </row>
    <row r="161" spans="1:29">
      <c r="A161">
        <v>1.4024854959815547</v>
      </c>
      <c r="B161">
        <v>3.5441512775960495</v>
      </c>
      <c r="C161">
        <v>8.1448805200387113</v>
      </c>
      <c r="D161">
        <v>-5.9673828757763783</v>
      </c>
      <c r="H161" t="s">
        <v>28</v>
      </c>
      <c r="I161">
        <f>A162/G160</f>
        <v>0.86019835103903242</v>
      </c>
      <c r="K161">
        <v>0</v>
      </c>
      <c r="L161">
        <f>I160</f>
        <v>0.50995960317433908</v>
      </c>
      <c r="M161">
        <f>I161</f>
        <v>0.86019835103903242</v>
      </c>
      <c r="N161">
        <v>0</v>
      </c>
      <c r="P161">
        <v>0</v>
      </c>
      <c r="Q161">
        <f>I162</f>
        <v>0.9999998225072908</v>
      </c>
      <c r="R161">
        <v>0</v>
      </c>
      <c r="S161">
        <f>I163</f>
        <v>5.9580650141595557E-4</v>
      </c>
      <c r="U161">
        <v>2.750189889909934</v>
      </c>
      <c r="V161">
        <v>-2.309694586680779</v>
      </c>
      <c r="W161">
        <v>3.6731448458920011</v>
      </c>
      <c r="X161">
        <v>-5.2704264191290413</v>
      </c>
      <c r="Z161">
        <v>2.750189889909934</v>
      </c>
      <c r="AA161">
        <v>1.9786416986085269</v>
      </c>
      <c r="AB161">
        <v>3.8599509628795392</v>
      </c>
      <c r="AC161">
        <v>-5.27160624238872</v>
      </c>
    </row>
    <row r="162" spans="1:29">
      <c r="A162">
        <v>2.3657083884486778</v>
      </c>
      <c r="B162">
        <v>-4.7861849148168245</v>
      </c>
      <c r="C162">
        <v>-0.55849459582794947</v>
      </c>
      <c r="D162">
        <v>-2.5911116145293396</v>
      </c>
      <c r="F162" t="s">
        <v>26</v>
      </c>
      <c r="G162">
        <f>SQRT(G160*G160+A163*A163)</f>
        <v>2.750189889909934</v>
      </c>
      <c r="H162" t="s">
        <v>27</v>
      </c>
      <c r="I162">
        <f>G160/G162</f>
        <v>0.9999998225072908</v>
      </c>
      <c r="K162">
        <v>0</v>
      </c>
      <c r="L162">
        <f>-M161</f>
        <v>-0.86019835103903242</v>
      </c>
      <c r="M162">
        <f>L161</f>
        <v>0.50995960317433908</v>
      </c>
      <c r="N162">
        <v>0</v>
      </c>
      <c r="P162">
        <v>0</v>
      </c>
      <c r="Q162">
        <v>0</v>
      </c>
      <c r="R162">
        <v>1</v>
      </c>
      <c r="S162">
        <v>0</v>
      </c>
      <c r="U162">
        <v>0</v>
      </c>
      <c r="V162">
        <v>-5.4894340446999976</v>
      </c>
      <c r="W162">
        <v>-7.2910224752106707</v>
      </c>
      <c r="X162">
        <v>3.8117706590355969</v>
      </c>
      <c r="Z162">
        <v>0</v>
      </c>
      <c r="AA162">
        <v>-9.0688424298543051</v>
      </c>
      <c r="AB162">
        <v>1.0038751851948424</v>
      </c>
      <c r="AC162">
        <v>3.8171746118362853</v>
      </c>
    </row>
    <row r="163" spans="1:29">
      <c r="A163">
        <v>1.6385810165367698E-3</v>
      </c>
      <c r="B163">
        <v>-1.0141783908336908E-3</v>
      </c>
      <c r="C163">
        <v>2.6692262135758729E-3</v>
      </c>
      <c r="D163">
        <v>2.6296903830400593</v>
      </c>
      <c r="H163" t="s">
        <v>28</v>
      </c>
      <c r="I163">
        <f>A163/G162</f>
        <v>5.9580650141595557E-4</v>
      </c>
      <c r="K163">
        <v>0</v>
      </c>
      <c r="L163">
        <v>0</v>
      </c>
      <c r="M163">
        <v>0</v>
      </c>
      <c r="N163">
        <v>1</v>
      </c>
      <c r="P163">
        <v>0</v>
      </c>
      <c r="Q163">
        <f>-S161</f>
        <v>-5.9580650141595557E-4</v>
      </c>
      <c r="R163">
        <v>0</v>
      </c>
      <c r="S163">
        <f>Q161</f>
        <v>0.9999998225072908</v>
      </c>
      <c r="U163">
        <v>2.1684043449710089E-19</v>
      </c>
      <c r="V163">
        <v>3.6195272443992517E-4</v>
      </c>
      <c r="W163">
        <v>4.8074271907923858E-4</v>
      </c>
      <c r="X163">
        <v>2.6328310046741192</v>
      </c>
      <c r="Z163">
        <v>2.1684043449710089E-19</v>
      </c>
      <c r="AA163">
        <v>2.1667730855024631E-3</v>
      </c>
      <c r="AB163">
        <v>-6.6191770466707636E-5</v>
      </c>
      <c r="AC163">
        <v>2.63283018100479</v>
      </c>
    </row>
    <row r="164" spans="1:29">
      <c r="K164" t="s">
        <v>29</v>
      </c>
      <c r="P164" t="s">
        <v>30</v>
      </c>
      <c r="U164" t="s">
        <v>31</v>
      </c>
    </row>
    <row r="165" spans="1:29">
      <c r="A165">
        <f>Z160</f>
        <v>4.2769604946672146</v>
      </c>
      <c r="B165">
        <f t="shared" ref="B165:B168" si="82">AA160</f>
        <v>9.4524975796170239</v>
      </c>
      <c r="C165">
        <f t="shared" ref="C165:C168" si="83">AB160</f>
        <v>-12.063993821378237</v>
      </c>
      <c r="D165">
        <f t="shared" ref="D165:D168" si="84">AC160</f>
        <v>-5.9436409960756125</v>
      </c>
      <c r="F165" t="s">
        <v>26</v>
      </c>
      <c r="G165">
        <f>SQRT(B167*B167+B168*B168)</f>
        <v>9.0688426887024196</v>
      </c>
      <c r="H165" t="s">
        <v>27</v>
      </c>
      <c r="I165">
        <f>B167/G165</f>
        <v>-0.99999997145742592</v>
      </c>
      <c r="K165">
        <v>1</v>
      </c>
      <c r="L165">
        <v>0</v>
      </c>
      <c r="M165">
        <v>0</v>
      </c>
      <c r="N165">
        <v>0</v>
      </c>
      <c r="P165">
        <f t="array" ref="P165:S168">MMULT(K165:N168,A165:D168)</f>
        <v>4.2769604946672146</v>
      </c>
      <c r="Q165">
        <v>9.4524975796170239</v>
      </c>
      <c r="R165">
        <v>-12.063993821378237</v>
      </c>
      <c r="S165">
        <v>-5.9436409960756125</v>
      </c>
      <c r="U165">
        <f t="array" ref="U165:X168">MMULT(P165:S168,TRANSPOSE(K165:N168))</f>
        <v>4.2769604946672146</v>
      </c>
      <c r="V165">
        <v>9.4524975796170239</v>
      </c>
      <c r="W165">
        <v>12.062573392716674</v>
      </c>
      <c r="X165">
        <v>5.9465232159478498</v>
      </c>
    </row>
    <row r="166" spans="1:29">
      <c r="A166">
        <f t="shared" ref="A166:A168" si="85">Z161</f>
        <v>2.750189889909934</v>
      </c>
      <c r="B166">
        <f t="shared" si="82"/>
        <v>1.9786416986085269</v>
      </c>
      <c r="C166">
        <f t="shared" si="83"/>
        <v>3.8599509628795392</v>
      </c>
      <c r="D166">
        <f t="shared" si="84"/>
        <v>-5.27160624238872</v>
      </c>
      <c r="H166" t="s">
        <v>28</v>
      </c>
      <c r="I166">
        <f>B168/G165</f>
        <v>2.3892498303027543E-4</v>
      </c>
      <c r="K166">
        <v>0</v>
      </c>
      <c r="L166">
        <v>1</v>
      </c>
      <c r="M166">
        <v>0</v>
      </c>
      <c r="N166">
        <v>0</v>
      </c>
      <c r="P166">
        <v>2.750189889909934</v>
      </c>
      <c r="Q166">
        <v>1.9786416986085269</v>
      </c>
      <c r="R166">
        <v>3.8599509628795392</v>
      </c>
      <c r="S166">
        <v>-5.27160624238872</v>
      </c>
      <c r="U166">
        <v>2.750189889909934</v>
      </c>
      <c r="V166">
        <v>1.9786416986085269</v>
      </c>
      <c r="W166">
        <v>-3.8612103711386081</v>
      </c>
      <c r="X166">
        <v>5.2706838532052043</v>
      </c>
    </row>
    <row r="167" spans="1:29">
      <c r="A167">
        <f t="shared" si="85"/>
        <v>0</v>
      </c>
      <c r="B167">
        <f t="shared" si="82"/>
        <v>-9.0688424298543051</v>
      </c>
      <c r="C167">
        <f t="shared" si="83"/>
        <v>1.0038751851948424</v>
      </c>
      <c r="D167">
        <f t="shared" si="84"/>
        <v>3.8171746118362853</v>
      </c>
      <c r="K167">
        <v>0</v>
      </c>
      <c r="L167">
        <v>0</v>
      </c>
      <c r="M167">
        <f>I165</f>
        <v>-0.99999997145742592</v>
      </c>
      <c r="N167">
        <f>I166</f>
        <v>2.3892498303027543E-4</v>
      </c>
      <c r="P167">
        <v>5.1808597132497381E-23</v>
      </c>
      <c r="Q167">
        <v>9.0688426887024196</v>
      </c>
      <c r="R167">
        <v>-1.0038751723565282</v>
      </c>
      <c r="S167">
        <v>-3.816545453977978</v>
      </c>
      <c r="U167">
        <v>5.1808597132497381E-23</v>
      </c>
      <c r="V167">
        <v>9.0688426887024196</v>
      </c>
      <c r="W167">
        <v>1.0029632756455209</v>
      </c>
      <c r="X167">
        <v>3.8167851959024661</v>
      </c>
    </row>
    <row r="168" spans="1:29">
      <c r="A168">
        <f t="shared" si="85"/>
        <v>2.1684043449710089E-19</v>
      </c>
      <c r="B168">
        <f t="shared" si="82"/>
        <v>2.1667730855024631E-3</v>
      </c>
      <c r="C168">
        <f t="shared" si="83"/>
        <v>-6.6191770466707636E-5</v>
      </c>
      <c r="D168">
        <f t="shared" si="84"/>
        <v>2.63283018100479</v>
      </c>
      <c r="K168">
        <v>0</v>
      </c>
      <c r="L168">
        <v>0</v>
      </c>
      <c r="M168">
        <f>-N167</f>
        <v>-2.3892498303027543E-4</v>
      </c>
      <c r="N168">
        <f>M167</f>
        <v>-0.99999997145742592</v>
      </c>
      <c r="P168">
        <v>-2.1684042830791672E-19</v>
      </c>
      <c r="Q168">
        <v>0</v>
      </c>
      <c r="R168">
        <v>-1.7365909300976821E-4</v>
      </c>
      <c r="S168">
        <v>-2.6337421242363961</v>
      </c>
      <c r="U168">
        <v>-2.1684042830791672E-19</v>
      </c>
      <c r="V168">
        <v>0</v>
      </c>
      <c r="W168">
        <v>-4.5560770428621183E-4</v>
      </c>
      <c r="X168">
        <v>2.6337420905541125</v>
      </c>
    </row>
    <row r="170" spans="1:29">
      <c r="A170" t="s">
        <v>34</v>
      </c>
    </row>
    <row r="171" spans="1:29">
      <c r="A171">
        <v>4</v>
      </c>
      <c r="B171">
        <v>4</v>
      </c>
    </row>
    <row r="172" spans="1:29">
      <c r="A172">
        <f>U165</f>
        <v>4.2769604946672146</v>
      </c>
      <c r="B172">
        <f t="shared" ref="B172:D172" si="86">V165</f>
        <v>9.4524975796170239</v>
      </c>
      <c r="C172">
        <f t="shared" si="86"/>
        <v>12.062573392716674</v>
      </c>
      <c r="D172">
        <f t="shared" si="86"/>
        <v>5.9465232159478498</v>
      </c>
      <c r="F172">
        <f>C174</f>
        <v>1.0029632756455209</v>
      </c>
      <c r="G172">
        <f>D174</f>
        <v>3.8167851959024661</v>
      </c>
      <c r="I172" t="s">
        <v>11</v>
      </c>
      <c r="J172">
        <f>F172+G173</f>
        <v>3.6367053661996334</v>
      </c>
    </row>
    <row r="173" spans="1:29">
      <c r="A173">
        <f t="shared" ref="A173:A175" si="87">U166</f>
        <v>2.750189889909934</v>
      </c>
      <c r="B173">
        <f t="shared" ref="B173:B175" si="88">V166</f>
        <v>1.9786416986085269</v>
      </c>
      <c r="C173">
        <f t="shared" ref="C173:C175" si="89">W166</f>
        <v>-3.8612103711386081</v>
      </c>
      <c r="D173">
        <f t="shared" ref="D173:D175" si="90">X166</f>
        <v>5.2706838532052043</v>
      </c>
      <c r="F173">
        <f>C175</f>
        <v>-4.5560770428621183E-4</v>
      </c>
      <c r="G173">
        <f>D175</f>
        <v>2.6337420905541125</v>
      </c>
      <c r="I173" t="s">
        <v>12</v>
      </c>
      <c r="J173">
        <f>F172*G173-F173*G172</f>
        <v>2.6432855510884932</v>
      </c>
    </row>
    <row r="174" spans="1:29">
      <c r="A174">
        <f t="shared" si="87"/>
        <v>5.1808597132497381E-23</v>
      </c>
      <c r="B174">
        <f t="shared" si="88"/>
        <v>9.0688426887024196</v>
      </c>
      <c r="C174">
        <f t="shared" si="89"/>
        <v>1.0029632756455209</v>
      </c>
      <c r="D174">
        <f t="shared" si="90"/>
        <v>3.8167851959024661</v>
      </c>
    </row>
    <row r="175" spans="1:29">
      <c r="A175">
        <f t="shared" si="87"/>
        <v>-2.1684042830791672E-19</v>
      </c>
      <c r="B175">
        <f t="shared" si="88"/>
        <v>0</v>
      </c>
      <c r="C175">
        <f t="shared" si="89"/>
        <v>-4.5560770428621183E-4</v>
      </c>
      <c r="D175">
        <f t="shared" si="90"/>
        <v>2.6337420905541125</v>
      </c>
    </row>
    <row r="177" spans="1:29">
      <c r="A177" t="s">
        <v>13</v>
      </c>
      <c r="F177" t="s">
        <v>14</v>
      </c>
      <c r="K177" t="s">
        <v>15</v>
      </c>
    </row>
    <row r="178" spans="1:29">
      <c r="A178">
        <f t="array" ref="A178:D181">MMULT(A172:D175,A172:D175)</f>
        <v>44.288554350804887</v>
      </c>
      <c r="B178">
        <v>168.52464511046085</v>
      </c>
      <c r="C178">
        <v>27.188677017975959</v>
      </c>
      <c r="D178">
        <v>136.95603127668616</v>
      </c>
      <c r="F178">
        <f>$J$25*A172</f>
        <v>0</v>
      </c>
      <c r="G178">
        <f t="shared" ref="G178:G181" si="91">$J$25*B172</f>
        <v>0</v>
      </c>
      <c r="H178">
        <f t="shared" ref="H178:H181" si="92">$J$25*C172</f>
        <v>0</v>
      </c>
      <c r="I178">
        <f t="shared" ref="I178:I181" si="93">$J$25*D172</f>
        <v>0</v>
      </c>
      <c r="K178">
        <f>$J$26</f>
        <v>0</v>
      </c>
      <c r="L178">
        <v>0</v>
      </c>
      <c r="M178">
        <v>0</v>
      </c>
      <c r="N178">
        <v>0</v>
      </c>
    </row>
    <row r="179" spans="1:29">
      <c r="A179">
        <v>17.204093907245351</v>
      </c>
      <c r="B179">
        <v>-5.1055231945090291</v>
      </c>
      <c r="C179">
        <v>21.659361977547398</v>
      </c>
      <c r="D179">
        <v>25.92707420811254</v>
      </c>
      <c r="F179">
        <f t="shared" ref="F179:F181" si="94">$J$25*A173</f>
        <v>0</v>
      </c>
      <c r="G179">
        <f t="shared" si="91"/>
        <v>0</v>
      </c>
      <c r="H179">
        <f t="shared" si="92"/>
        <v>0</v>
      </c>
      <c r="I179">
        <f t="shared" si="93"/>
        <v>0</v>
      </c>
      <c r="K179">
        <v>0</v>
      </c>
      <c r="L179">
        <f>$J$26</f>
        <v>0</v>
      </c>
      <c r="M179">
        <v>0</v>
      </c>
      <c r="N179">
        <v>0</v>
      </c>
    </row>
    <row r="180" spans="1:29">
      <c r="A180">
        <v>24.941039475653017</v>
      </c>
      <c r="B180">
        <v>27.039706471362585</v>
      </c>
      <c r="C180">
        <v>-34.012513068289586</v>
      </c>
      <c r="D180">
        <v>61.679525930171728</v>
      </c>
      <c r="F180">
        <f t="shared" si="94"/>
        <v>0</v>
      </c>
      <c r="G180">
        <f t="shared" si="91"/>
        <v>0</v>
      </c>
      <c r="H180">
        <f t="shared" si="92"/>
        <v>0</v>
      </c>
      <c r="I180">
        <f t="shared" si="93"/>
        <v>0</v>
      </c>
      <c r="K180">
        <v>0</v>
      </c>
      <c r="L180">
        <v>0</v>
      </c>
      <c r="M180">
        <f>$J$26</f>
        <v>0</v>
      </c>
      <c r="N180">
        <v>0</v>
      </c>
    </row>
    <row r="181" spans="1:29">
      <c r="A181">
        <v>-1.4985197320924158E-18</v>
      </c>
      <c r="B181">
        <v>-4.1318345979325082E-3</v>
      </c>
      <c r="C181">
        <v>-1.6569109830595649E-3</v>
      </c>
      <c r="D181">
        <v>6.9348584428154885</v>
      </c>
      <c r="F181">
        <f t="shared" si="94"/>
        <v>0</v>
      </c>
      <c r="G181">
        <f t="shared" si="91"/>
        <v>0</v>
      </c>
      <c r="H181">
        <f t="shared" si="92"/>
        <v>0</v>
      </c>
      <c r="I181">
        <f t="shared" si="93"/>
        <v>0</v>
      </c>
      <c r="K181">
        <v>0</v>
      </c>
      <c r="L181">
        <v>0</v>
      </c>
      <c r="M181">
        <v>0</v>
      </c>
      <c r="N181">
        <f>$J$26</f>
        <v>0</v>
      </c>
    </row>
    <row r="183" spans="1:29">
      <c r="A183" t="s">
        <v>16</v>
      </c>
      <c r="C183" t="s">
        <v>17</v>
      </c>
      <c r="D183" t="s">
        <v>18</v>
      </c>
      <c r="E183" t="s">
        <v>19</v>
      </c>
      <c r="G183" t="s">
        <v>20</v>
      </c>
      <c r="K183" t="s">
        <v>21</v>
      </c>
    </row>
    <row r="184" spans="1:29">
      <c r="A184">
        <f t="array" ref="A184:A187">A178:D181-F178:I181+K178:N181</f>
        <v>44.288554350804887</v>
      </c>
      <c r="C184">
        <f>SQRT(SUMPRODUCT(A184:A186,A184:A186))</f>
        <v>53.661087799070913</v>
      </c>
      <c r="D184">
        <f>A184+SIGN(A184)*C184</f>
        <v>97.9496421498758</v>
      </c>
      <c r="E184">
        <f>D184/(SQRT(SUMPRODUCT(D184:D186,D184:D186)))</f>
        <v>0.95533720821816692</v>
      </c>
      <c r="G184">
        <f t="array" ref="G184:I186">MMULT(E184:E186,TRANSPOSE(E184:E186))</f>
        <v>0.91266918140608122</v>
      </c>
      <c r="H184">
        <v>0.16030325337108822</v>
      </c>
      <c r="I184">
        <v>0.23239409131103048</v>
      </c>
      <c r="K184">
        <f>1-2*G184</f>
        <v>-0.82533836281216244</v>
      </c>
      <c r="L184">
        <f t="shared" ref="L184" si="95">-2*H184</f>
        <v>-0.32060650674217644</v>
      </c>
      <c r="M184">
        <f t="shared" ref="M184:M185" si="96">-2*I184</f>
        <v>-0.46478818262206095</v>
      </c>
      <c r="N184">
        <v>0</v>
      </c>
    </row>
    <row r="185" spans="1:29">
      <c r="A185">
        <v>17.204093907245351</v>
      </c>
      <c r="D185">
        <f>A185</f>
        <v>17.204093907245351</v>
      </c>
      <c r="E185">
        <f>D185/(SQRT(SUMPRODUCT(D184:D186,D184:D186)))</f>
        <v>0.16779756089483364</v>
      </c>
      <c r="G185">
        <v>0.16030325337108822</v>
      </c>
      <c r="H185">
        <v>2.8156021442255402E-2</v>
      </c>
      <c r="I185">
        <v>4.0818217225196761E-2</v>
      </c>
      <c r="K185">
        <f t="shared" ref="K185:K186" si="97">-2*G185</f>
        <v>-0.32060650674217644</v>
      </c>
      <c r="L185">
        <f>1-2*H185</f>
        <v>0.94368795711548925</v>
      </c>
      <c r="M185">
        <f t="shared" si="96"/>
        <v>-8.1636434450393522E-2</v>
      </c>
      <c r="N185">
        <v>0</v>
      </c>
    </row>
    <row r="186" spans="1:29">
      <c r="A186">
        <v>24.941039475653017</v>
      </c>
      <c r="D186">
        <f>A186</f>
        <v>24.941039475653017</v>
      </c>
      <c r="E186">
        <f>D186/(SQRT(SUMPRODUCT(D184:D186,D184:D186)))</f>
        <v>0.24325870416423628</v>
      </c>
      <c r="G186">
        <v>0.23239409131103048</v>
      </c>
      <c r="H186">
        <v>4.0818217225196761E-2</v>
      </c>
      <c r="I186">
        <v>5.9174797151663426E-2</v>
      </c>
      <c r="K186">
        <f t="shared" si="97"/>
        <v>-0.46478818262206095</v>
      </c>
      <c r="L186">
        <f t="shared" ref="L186" si="98">-2*H186</f>
        <v>-8.1636434450393522E-2</v>
      </c>
      <c r="M186">
        <f>1-2*I186</f>
        <v>0.88165040569667319</v>
      </c>
      <c r="N186">
        <v>0</v>
      </c>
    </row>
    <row r="187" spans="1:29">
      <c r="A187">
        <v>-1.4985197320924158E-18</v>
      </c>
      <c r="K187">
        <v>0</v>
      </c>
      <c r="L187">
        <v>0</v>
      </c>
      <c r="M187">
        <v>0</v>
      </c>
      <c r="N187">
        <v>1</v>
      </c>
    </row>
    <row r="188" spans="1:29">
      <c r="K188" t="s">
        <v>22</v>
      </c>
      <c r="P188" t="s">
        <v>23</v>
      </c>
      <c r="U188" t="s">
        <v>24</v>
      </c>
      <c r="Z188" t="s">
        <v>25</v>
      </c>
    </row>
    <row r="189" spans="1:29">
      <c r="A189">
        <f t="array" ref="A189:D192">MMULT(MMULT(K184:N187,A172:D175),K184:N187)</f>
        <v>11.965688079961964</v>
      </c>
      <c r="B189">
        <v>-9.7744097319777623</v>
      </c>
      <c r="C189">
        <v>-5.0137542032409481</v>
      </c>
      <c r="D189">
        <v>-8.3717059284557234</v>
      </c>
      <c r="F189" t="s">
        <v>26</v>
      </c>
      <c r="G189">
        <f>SQRT(A190*A190+A191*A191)</f>
        <v>4.1798878297710953</v>
      </c>
      <c r="H189" t="s">
        <v>27</v>
      </c>
      <c r="I189">
        <f>A190/G189</f>
        <v>0.74862389474592561</v>
      </c>
      <c r="K189">
        <v>1</v>
      </c>
      <c r="L189">
        <v>0</v>
      </c>
      <c r="M189">
        <v>0</v>
      </c>
      <c r="N189">
        <v>0</v>
      </c>
      <c r="P189">
        <v>1</v>
      </c>
      <c r="Q189">
        <v>0</v>
      </c>
      <c r="R189">
        <v>0</v>
      </c>
      <c r="S189">
        <v>0</v>
      </c>
      <c r="U189">
        <f t="array" ref="U189:X192">MMULT(P189:S192,MMULT(K189:N192,A189:D192))</f>
        <v>11.965688079961964</v>
      </c>
      <c r="V189">
        <v>-9.7744097319777623</v>
      </c>
      <c r="W189">
        <v>-5.0137542032409481</v>
      </c>
      <c r="X189">
        <v>-8.3717059284557234</v>
      </c>
      <c r="Z189">
        <f t="array" ref="Z189:AC192">MMULT(MMULT(U189:X192,TRANSPOSE(K189:N192)), TRANSPOSE(P189:S192))</f>
        <v>11.965688079961964</v>
      </c>
      <c r="AA189">
        <v>-10.641874363199594</v>
      </c>
      <c r="AB189">
        <v>2.7269678013584127</v>
      </c>
      <c r="AC189">
        <v>-8.371166801579589</v>
      </c>
    </row>
    <row r="190" spans="1:29">
      <c r="A190">
        <v>3.1291639067243318</v>
      </c>
      <c r="B190">
        <v>-1.5690501389107667</v>
      </c>
      <c r="C190">
        <v>-7.1079067208402957</v>
      </c>
      <c r="D190">
        <v>2.7557981080499974</v>
      </c>
      <c r="H190" t="s">
        <v>28</v>
      </c>
      <c r="I190">
        <f>A191/G189</f>
        <v>0.66299492020334616</v>
      </c>
      <c r="K190">
        <v>0</v>
      </c>
      <c r="L190">
        <f>I189</f>
        <v>0.74862389474592561</v>
      </c>
      <c r="M190">
        <f>I190</f>
        <v>0.66299492020334616</v>
      </c>
      <c r="N190">
        <v>0</v>
      </c>
      <c r="P190">
        <v>0</v>
      </c>
      <c r="Q190">
        <f>I191</f>
        <v>0.99999999871668566</v>
      </c>
      <c r="R190">
        <v>0</v>
      </c>
      <c r="S190">
        <f>I192</f>
        <v>5.066190415058068E-5</v>
      </c>
      <c r="U190">
        <v>4.1798878351352045</v>
      </c>
      <c r="V190">
        <v>1.6868233127212255</v>
      </c>
      <c r="W190">
        <v>-7.4016749319498434</v>
      </c>
      <c r="X190">
        <v>2.1765066184478932</v>
      </c>
      <c r="Z190">
        <v>4.1798878351352045</v>
      </c>
      <c r="AA190">
        <v>-3.6443663721149098</v>
      </c>
      <c r="AB190">
        <v>-6.6594260028143282</v>
      </c>
      <c r="AC190">
        <v>2.1766912517811057</v>
      </c>
    </row>
    <row r="191" spans="1:29">
      <c r="A191">
        <v>2.771244398158025</v>
      </c>
      <c r="B191">
        <v>4.3159482099304833</v>
      </c>
      <c r="C191">
        <v>-3.1380724721299331</v>
      </c>
      <c r="D191">
        <v>0.17091666107323666</v>
      </c>
      <c r="F191" t="s">
        <v>26</v>
      </c>
      <c r="G191">
        <f>SQRT(G189*G189+A192*A192)</f>
        <v>4.1798878351352053</v>
      </c>
      <c r="H191" t="s">
        <v>27</v>
      </c>
      <c r="I191">
        <f>G189/G191</f>
        <v>0.99999999871668566</v>
      </c>
      <c r="K191">
        <v>0</v>
      </c>
      <c r="L191">
        <f>-M190</f>
        <v>-0.66299492020334616</v>
      </c>
      <c r="M191">
        <f>L190</f>
        <v>0.74862389474592561</v>
      </c>
      <c r="N191">
        <v>0</v>
      </c>
      <c r="P191">
        <v>0</v>
      </c>
      <c r="Q191">
        <v>0</v>
      </c>
      <c r="R191">
        <v>1</v>
      </c>
      <c r="S191">
        <v>0</v>
      </c>
      <c r="U191">
        <v>4.4408920985006262E-16</v>
      </c>
      <c r="V191">
        <v>4.2712942300820576</v>
      </c>
      <c r="W191">
        <v>2.363270013115454</v>
      </c>
      <c r="X191">
        <v>-1.6991278502535245</v>
      </c>
      <c r="Z191">
        <v>4.4408920985006262E-16</v>
      </c>
      <c r="AA191">
        <v>4.764342848727722</v>
      </c>
      <c r="AB191">
        <v>-1.0626459756835205</v>
      </c>
      <c r="AC191">
        <v>-1.6993692231150919</v>
      </c>
    </row>
    <row r="192" spans="1:29">
      <c r="A192">
        <v>2.1176107686379797E-4</v>
      </c>
      <c r="B192">
        <v>3.7194188486055678E-5</v>
      </c>
      <c r="C192">
        <v>-4.0168671732246846E-4</v>
      </c>
      <c r="D192">
        <v>2.6337420905541125</v>
      </c>
      <c r="H192" t="s">
        <v>28</v>
      </c>
      <c r="I192">
        <f>A192/G191</f>
        <v>5.066190415058068E-5</v>
      </c>
      <c r="K192">
        <v>0</v>
      </c>
      <c r="L192">
        <v>0</v>
      </c>
      <c r="M192">
        <v>0</v>
      </c>
      <c r="N192">
        <v>1</v>
      </c>
      <c r="P192">
        <v>0</v>
      </c>
      <c r="Q192">
        <f>-S190</f>
        <v>-5.066190415058068E-5</v>
      </c>
      <c r="R192">
        <v>0</v>
      </c>
      <c r="S192">
        <f>Q190</f>
        <v>0.99999999871668566</v>
      </c>
      <c r="U192">
        <v>0</v>
      </c>
      <c r="V192">
        <v>-4.8263492563929275E-5</v>
      </c>
      <c r="W192">
        <v>-2.6703771400538978E-5</v>
      </c>
      <c r="X192">
        <v>2.6336318279642028</v>
      </c>
      <c r="Z192">
        <v>0</v>
      </c>
      <c r="AA192">
        <v>7.9589134739250613E-5</v>
      </c>
      <c r="AB192">
        <v>1.2007369050880729E-5</v>
      </c>
      <c r="AC192">
        <v>2.6336318273118429</v>
      </c>
    </row>
    <row r="193" spans="1:24">
      <c r="K193" t="s">
        <v>29</v>
      </c>
      <c r="P193" t="s">
        <v>30</v>
      </c>
      <c r="U193" t="s">
        <v>31</v>
      </c>
    </row>
    <row r="194" spans="1:24">
      <c r="A194">
        <f>Z189</f>
        <v>11.965688079961964</v>
      </c>
      <c r="B194">
        <f t="shared" ref="B194:B197" si="99">AA189</f>
        <v>-10.641874363199594</v>
      </c>
      <c r="C194">
        <f t="shared" ref="C194:C197" si="100">AB189</f>
        <v>2.7269678013584127</v>
      </c>
      <c r="D194">
        <f t="shared" ref="D194:D197" si="101">AC189</f>
        <v>-8.371166801579589</v>
      </c>
      <c r="F194" t="s">
        <v>26</v>
      </c>
      <c r="G194">
        <f>SQRT(B196*B196+B197*B197)</f>
        <v>4.7643428493924969</v>
      </c>
      <c r="H194" t="s">
        <v>27</v>
      </c>
      <c r="I194">
        <f>B196/G194</f>
        <v>0.99999999986046872</v>
      </c>
      <c r="K194">
        <v>1</v>
      </c>
      <c r="L194">
        <v>0</v>
      </c>
      <c r="M194">
        <v>0</v>
      </c>
      <c r="N194">
        <v>0</v>
      </c>
      <c r="P194">
        <f t="array" ref="P194:S197">MMULT(K194:N197,A194:D197)</f>
        <v>11.965688079961964</v>
      </c>
      <c r="Q194">
        <v>-10.641874363199594</v>
      </c>
      <c r="R194">
        <v>2.7269678013584127</v>
      </c>
      <c r="S194">
        <v>-8.371166801579589</v>
      </c>
      <c r="U194">
        <f t="array" ref="U194:X197">MMULT(P194:S197,TRANSPOSE(K194:N197))</f>
        <v>11.965688079961964</v>
      </c>
      <c r="V194">
        <v>-10.641874363199594</v>
      </c>
      <c r="W194">
        <v>2.7268279592529265</v>
      </c>
      <c r="X194">
        <v>-8.3712123548593773</v>
      </c>
    </row>
    <row r="195" spans="1:24">
      <c r="A195">
        <f t="shared" ref="A195:A197" si="102">Z190</f>
        <v>4.1798878351352045</v>
      </c>
      <c r="B195">
        <f t="shared" si="99"/>
        <v>-3.6443663721149098</v>
      </c>
      <c r="C195">
        <f t="shared" si="100"/>
        <v>-6.6594260028143282</v>
      </c>
      <c r="D195">
        <f t="shared" si="101"/>
        <v>2.1766912517811057</v>
      </c>
      <c r="H195" t="s">
        <v>28</v>
      </c>
      <c r="I195">
        <f>B197/G194</f>
        <v>1.6705165277809312E-5</v>
      </c>
      <c r="K195">
        <v>0</v>
      </c>
      <c r="L195">
        <v>1</v>
      </c>
      <c r="M195">
        <v>0</v>
      </c>
      <c r="N195">
        <v>0</v>
      </c>
      <c r="P195">
        <v>4.1798878351352045</v>
      </c>
      <c r="Q195">
        <v>-3.6443663721149098</v>
      </c>
      <c r="R195">
        <v>-6.6594260028143282</v>
      </c>
      <c r="S195">
        <v>2.1766912517811057</v>
      </c>
      <c r="U195">
        <v>4.1798878351352045</v>
      </c>
      <c r="V195">
        <v>-3.6443663721149098</v>
      </c>
      <c r="W195">
        <v>-6.6593896398980101</v>
      </c>
      <c r="X195">
        <v>2.1768024982894216</v>
      </c>
    </row>
    <row r="196" spans="1:24">
      <c r="A196">
        <f t="shared" si="102"/>
        <v>4.4408920985006262E-16</v>
      </c>
      <c r="B196">
        <f t="shared" si="99"/>
        <v>4.764342848727722</v>
      </c>
      <c r="C196">
        <f t="shared" si="100"/>
        <v>-1.0626459756835205</v>
      </c>
      <c r="D196">
        <f t="shared" si="101"/>
        <v>-1.6993692231150919</v>
      </c>
      <c r="K196">
        <v>0</v>
      </c>
      <c r="L196">
        <v>0</v>
      </c>
      <c r="M196">
        <f>I194</f>
        <v>0.99999999986046872</v>
      </c>
      <c r="N196">
        <f>I195</f>
        <v>1.6705165277809312E-5</v>
      </c>
      <c r="P196">
        <v>4.4408920978809828E-16</v>
      </c>
      <c r="Q196">
        <v>4.7643428493924969</v>
      </c>
      <c r="R196">
        <v>-1.0626459753346631</v>
      </c>
      <c r="S196">
        <v>-1.6993252276230204</v>
      </c>
      <c r="U196">
        <v>4.4408920978809828E-16</v>
      </c>
      <c r="V196">
        <v>4.7643428493924969</v>
      </c>
      <c r="W196">
        <v>-1.0626743626951789</v>
      </c>
      <c r="X196">
        <v>-1.6993074757092617</v>
      </c>
    </row>
    <row r="197" spans="1:24">
      <c r="A197">
        <f t="shared" si="102"/>
        <v>0</v>
      </c>
      <c r="B197">
        <f t="shared" si="99"/>
        <v>7.9589134739250613E-5</v>
      </c>
      <c r="C197">
        <f t="shared" si="100"/>
        <v>1.2007369050880729E-5</v>
      </c>
      <c r="D197">
        <f t="shared" si="101"/>
        <v>2.6336318273118429</v>
      </c>
      <c r="K197">
        <v>0</v>
      </c>
      <c r="L197">
        <v>0</v>
      </c>
      <c r="M197">
        <f>-N196</f>
        <v>-1.6705165277809312E-5</v>
      </c>
      <c r="N197">
        <f>M196</f>
        <v>0.99999999986046872</v>
      </c>
      <c r="P197">
        <v>-7.4185836486370391E-21</v>
      </c>
      <c r="Q197">
        <v>0</v>
      </c>
      <c r="R197">
        <v>2.9759045704797468E-5</v>
      </c>
      <c r="S197">
        <v>2.633660215188109</v>
      </c>
      <c r="U197">
        <v>-7.4185836486370391E-21</v>
      </c>
      <c r="V197">
        <v>0</v>
      </c>
      <c r="W197">
        <v>7.3754774880953347E-5</v>
      </c>
      <c r="X197">
        <v>2.6336602143235011</v>
      </c>
    </row>
    <row r="199" spans="1:24">
      <c r="A199" t="s">
        <v>35</v>
      </c>
    </row>
    <row r="200" spans="1:24">
      <c r="A200">
        <v>4</v>
      </c>
      <c r="B200">
        <v>4</v>
      </c>
    </row>
    <row r="201" spans="1:24">
      <c r="A201">
        <f>U194</f>
        <v>11.965688079961964</v>
      </c>
      <c r="B201">
        <f t="shared" ref="B201:D201" si="103">V194</f>
        <v>-10.641874363199594</v>
      </c>
      <c r="C201">
        <f t="shared" si="103"/>
        <v>2.7268279592529265</v>
      </c>
      <c r="D201">
        <f t="shared" si="103"/>
        <v>-8.3712123548593773</v>
      </c>
      <c r="F201">
        <f>C203</f>
        <v>-1.0626743626951789</v>
      </c>
      <c r="G201">
        <f>D203</f>
        <v>-1.6993074757092617</v>
      </c>
      <c r="I201" t="s">
        <v>11</v>
      </c>
      <c r="J201">
        <f>F201+G202</f>
        <v>1.5709858516283222</v>
      </c>
    </row>
    <row r="202" spans="1:24">
      <c r="A202">
        <f t="shared" ref="A202:A204" si="104">U195</f>
        <v>4.1798878351352045</v>
      </c>
      <c r="B202">
        <f t="shared" ref="B202:B204" si="105">V195</f>
        <v>-3.6443663721149098</v>
      </c>
      <c r="C202">
        <f t="shared" ref="C202:C204" si="106">W195</f>
        <v>-6.6593896398980101</v>
      </c>
      <c r="D202">
        <f t="shared" ref="D202:D204" si="107">X195</f>
        <v>2.1768024982894216</v>
      </c>
      <c r="F202">
        <f>C204</f>
        <v>7.3754774880953347E-5</v>
      </c>
      <c r="G202">
        <f>D204</f>
        <v>2.6336602143235011</v>
      </c>
      <c r="I202" t="s">
        <v>12</v>
      </c>
      <c r="J202">
        <f>F201*G202-F202*G201</f>
        <v>-2.7985978577715507</v>
      </c>
    </row>
    <row r="203" spans="1:24">
      <c r="A203">
        <f t="shared" si="104"/>
        <v>4.4408920978809828E-16</v>
      </c>
      <c r="B203">
        <f t="shared" si="105"/>
        <v>4.7643428493924969</v>
      </c>
      <c r="C203">
        <f t="shared" si="106"/>
        <v>-1.0626743626951789</v>
      </c>
      <c r="D203">
        <f t="shared" si="107"/>
        <v>-1.6993074757092617</v>
      </c>
    </row>
    <row r="204" spans="1:24">
      <c r="A204">
        <f t="shared" si="104"/>
        <v>-7.4185836486370391E-21</v>
      </c>
      <c r="B204">
        <f t="shared" si="105"/>
        <v>0</v>
      </c>
      <c r="C204">
        <f t="shared" si="106"/>
        <v>7.3754774880953347E-5</v>
      </c>
      <c r="D204">
        <f t="shared" si="107"/>
        <v>2.6336602143235011</v>
      </c>
    </row>
    <row r="206" spans="1:24">
      <c r="A206" t="s">
        <v>13</v>
      </c>
      <c r="F206" t="s">
        <v>14</v>
      </c>
      <c r="K206" t="s">
        <v>15</v>
      </c>
    </row>
    <row r="207" spans="1:24">
      <c r="A207">
        <f t="array" ref="A207:D210">MMULT(A201:D204,A201:D204)</f>
        <v>98.695850033168654</v>
      </c>
      <c r="B207">
        <v>-75.562916861483615</v>
      </c>
      <c r="C207">
        <v>100.59841311086613</v>
      </c>
      <c r="D207">
        <v>-150.01322265044422</v>
      </c>
      <c r="F207">
        <f>$J$25*A201</f>
        <v>0</v>
      </c>
      <c r="G207">
        <f t="shared" ref="G207:G210" si="108">$J$25*B201</f>
        <v>0</v>
      </c>
      <c r="H207">
        <f t="shared" ref="H207:H210" si="109">$J$25*C201</f>
        <v>0</v>
      </c>
      <c r="I207">
        <f t="shared" ref="I207:I210" si="110">$J$25*D201</f>
        <v>0</v>
      </c>
      <c r="K207">
        <f>$J$26</f>
        <v>0</v>
      </c>
      <c r="L207">
        <v>0</v>
      </c>
      <c r="M207">
        <v>0</v>
      </c>
      <c r="N207">
        <v>0</v>
      </c>
    </row>
    <row r="208" spans="1:24">
      <c r="A208">
        <v>34.782191378876405</v>
      </c>
      <c r="B208">
        <v>-62.928050351739756</v>
      </c>
      <c r="C208">
        <v>42.744013868938303</v>
      </c>
      <c r="D208">
        <v>-25.874485777987584</v>
      </c>
      <c r="F208">
        <f t="shared" ref="F208:F210" si="111">$J$25*A202</f>
        <v>0</v>
      </c>
      <c r="G208">
        <f t="shared" si="108"/>
        <v>0</v>
      </c>
      <c r="H208">
        <f t="shared" si="109"/>
        <v>0</v>
      </c>
      <c r="I208">
        <f t="shared" si="110"/>
        <v>0</v>
      </c>
      <c r="K208">
        <v>0</v>
      </c>
      <c r="L208">
        <f>$J$26</f>
        <v>0</v>
      </c>
      <c r="M208">
        <v>0</v>
      </c>
      <c r="N208">
        <v>0</v>
      </c>
    </row>
    <row r="209" spans="1:29">
      <c r="A209">
        <v>19.914418718589097</v>
      </c>
      <c r="B209">
        <v>-22.425955866691652</v>
      </c>
      <c r="C209">
        <v>-30.598463943077277</v>
      </c>
      <c r="D209">
        <v>7.7014454153594372</v>
      </c>
      <c r="F209">
        <f t="shared" si="111"/>
        <v>0</v>
      </c>
      <c r="G209">
        <f t="shared" si="108"/>
        <v>0</v>
      </c>
      <c r="H209">
        <f t="shared" si="109"/>
        <v>0</v>
      </c>
      <c r="I209">
        <f t="shared" si="110"/>
        <v>0</v>
      </c>
      <c r="K209">
        <v>0</v>
      </c>
      <c r="L209">
        <v>0</v>
      </c>
      <c r="M209">
        <f>$J$26</f>
        <v>0</v>
      </c>
      <c r="N209">
        <v>0</v>
      </c>
    </row>
    <row r="210" spans="1:29">
      <c r="A210">
        <v>-7.5552786841761546E-20</v>
      </c>
      <c r="B210">
        <v>3.5139303431262346E-4</v>
      </c>
      <c r="C210">
        <v>1.1586770782800967E-4</v>
      </c>
      <c r="D210">
        <v>6.9360407924701848</v>
      </c>
      <c r="F210">
        <f t="shared" si="111"/>
        <v>0</v>
      </c>
      <c r="G210">
        <f t="shared" si="108"/>
        <v>0</v>
      </c>
      <c r="H210">
        <f t="shared" si="109"/>
        <v>0</v>
      </c>
      <c r="I210">
        <f t="shared" si="110"/>
        <v>0</v>
      </c>
      <c r="K210">
        <v>0</v>
      </c>
      <c r="L210">
        <v>0</v>
      </c>
      <c r="M210">
        <v>0</v>
      </c>
      <c r="N210">
        <f>$J$26</f>
        <v>0</v>
      </c>
    </row>
    <row r="212" spans="1:29">
      <c r="A212" t="s">
        <v>16</v>
      </c>
      <c r="C212" t="s">
        <v>17</v>
      </c>
      <c r="D212" t="s">
        <v>18</v>
      </c>
      <c r="E212" t="s">
        <v>19</v>
      </c>
      <c r="G212" t="s">
        <v>20</v>
      </c>
      <c r="K212" t="s">
        <v>21</v>
      </c>
    </row>
    <row r="213" spans="1:29">
      <c r="A213">
        <f t="array" ref="A213:A216">A207:D210-F207:I210+K207:N210</f>
        <v>98.695850033168654</v>
      </c>
      <c r="C213">
        <f>SQRT(SUMPRODUCT(A213:A215,A213:A215))</f>
        <v>106.52349845825471</v>
      </c>
      <c r="D213">
        <f>A213+SIGN(A213)*C213</f>
        <v>205.21934849142337</v>
      </c>
      <c r="E213">
        <f>D213/(SQRT(SUMPRODUCT(D213:D215,D213:D215)))</f>
        <v>0.98145737737638827</v>
      </c>
      <c r="G213">
        <f t="array" ref="G213:I215">MMULT(E213:E215,TRANSPOSE(E213:E215))</f>
        <v>0.96325858360653827</v>
      </c>
      <c r="H213">
        <v>0.16326065085304689</v>
      </c>
      <c r="I213">
        <v>9.3474299130314992E-2</v>
      </c>
      <c r="K213">
        <f>1-2*G213</f>
        <v>-0.92651716721307653</v>
      </c>
      <c r="L213">
        <f t="shared" ref="L213" si="112">-2*H213</f>
        <v>-0.32652130170609378</v>
      </c>
      <c r="M213">
        <f t="shared" ref="M213:M214" si="113">-2*I213</f>
        <v>-0.18694859826062998</v>
      </c>
      <c r="N213">
        <v>0</v>
      </c>
    </row>
    <row r="214" spans="1:29">
      <c r="A214">
        <v>34.782191378876405</v>
      </c>
      <c r="D214">
        <f>A214</f>
        <v>34.782191378876405</v>
      </c>
      <c r="E214">
        <f>D214/(SQRT(SUMPRODUCT(D213:D215,D213:D215)))</f>
        <v>0.16634512574501392</v>
      </c>
      <c r="G214">
        <v>0.16326065085304689</v>
      </c>
      <c r="H214">
        <v>2.7670700859124493E-2</v>
      </c>
      <c r="I214">
        <v>1.5842760369609268E-2</v>
      </c>
      <c r="K214">
        <f t="shared" ref="K214:K215" si="114">-2*G214</f>
        <v>-0.32652130170609378</v>
      </c>
      <c r="L214">
        <f>1-2*H214</f>
        <v>0.94465859828175103</v>
      </c>
      <c r="M214">
        <f t="shared" si="113"/>
        <v>-3.1685520739218535E-2</v>
      </c>
      <c r="N214">
        <v>0</v>
      </c>
    </row>
    <row r="215" spans="1:29">
      <c r="A215">
        <v>19.914418718589097</v>
      </c>
      <c r="D215">
        <f>A215</f>
        <v>19.914418718589097</v>
      </c>
      <c r="E215">
        <f>D215/(SQRT(SUMPRODUCT(D213:D215,D213:D215)))</f>
        <v>9.5240304148702382E-2</v>
      </c>
      <c r="G215">
        <v>9.3474299130314992E-2</v>
      </c>
      <c r="H215">
        <v>1.5842760369609268E-2</v>
      </c>
      <c r="I215">
        <v>9.0707155343373366E-3</v>
      </c>
      <c r="K215">
        <f t="shared" si="114"/>
        <v>-0.18694859826062998</v>
      </c>
      <c r="L215">
        <f t="shared" ref="L215" si="115">-2*H215</f>
        <v>-3.1685520739218535E-2</v>
      </c>
      <c r="M215">
        <f>1-2*I215</f>
        <v>0.98185856893132528</v>
      </c>
      <c r="N215">
        <v>0</v>
      </c>
    </row>
    <row r="216" spans="1:29">
      <c r="A216">
        <v>-7.5552786841761546E-20</v>
      </c>
      <c r="K216">
        <v>0</v>
      </c>
      <c r="L216">
        <v>0</v>
      </c>
      <c r="M216">
        <v>0</v>
      </c>
      <c r="N216">
        <v>1</v>
      </c>
    </row>
    <row r="217" spans="1:29">
      <c r="K217" t="s">
        <v>22</v>
      </c>
      <c r="P217" t="s">
        <v>23</v>
      </c>
      <c r="U217" t="s">
        <v>24</v>
      </c>
      <c r="Z217" t="s">
        <v>25</v>
      </c>
    </row>
    <row r="218" spans="1:29">
      <c r="A218">
        <f t="array" ref="A218:D221">MMULT(MMULT(K213:N216,A201:D204),K213:N216)</f>
        <v>8.2477744680291334</v>
      </c>
      <c r="B218">
        <v>13.667386943492433</v>
      </c>
      <c r="C218">
        <v>1.8552705508452239</v>
      </c>
      <c r="D218">
        <v>7.3629827224625348</v>
      </c>
      <c r="F218" t="s">
        <v>26</v>
      </c>
      <c r="G218">
        <f>SQRT(A219*A219+A220*A220)</f>
        <v>1.3564588095398131</v>
      </c>
      <c r="H218" t="s">
        <v>27</v>
      </c>
      <c r="I218">
        <f>A219/G218</f>
        <v>0.98533361472355752</v>
      </c>
      <c r="K218">
        <v>1</v>
      </c>
      <c r="L218">
        <v>0</v>
      </c>
      <c r="M218">
        <v>0</v>
      </c>
      <c r="N218">
        <v>0</v>
      </c>
      <c r="P218">
        <v>1</v>
      </c>
      <c r="Q218">
        <v>0</v>
      </c>
      <c r="R218">
        <v>0</v>
      </c>
      <c r="S218">
        <v>0</v>
      </c>
      <c r="U218">
        <f t="array" ref="U218:X221">MMULT(P218:S221,MMULT(K218:N221,A218:D221))</f>
        <v>8.2477744680291334</v>
      </c>
      <c r="V218">
        <v>13.667386943492433</v>
      </c>
      <c r="W218">
        <v>1.8552705508452239</v>
      </c>
      <c r="X218">
        <v>7.3629827224625348</v>
      </c>
      <c r="Z218">
        <f t="array" ref="Z218:AC221">MMULT(MMULT(U218:X221,TRANSPOSE(K218:N221)), TRANSPOSE(P218:S221))</f>
        <v>8.2477744680291334</v>
      </c>
      <c r="AA218">
        <v>13.783442443834831</v>
      </c>
      <c r="AB218">
        <v>-0.50412877745862672</v>
      </c>
      <c r="AC218">
        <v>7.3631228310067796</v>
      </c>
    </row>
    <row r="219" spans="1:29">
      <c r="A219">
        <v>1.3365644620274777</v>
      </c>
      <c r="B219">
        <v>0.10065114963651114</v>
      </c>
      <c r="C219">
        <v>-7.0218745227406298</v>
      </c>
      <c r="D219">
        <v>4.8435577940010122</v>
      </c>
      <c r="H219" t="s">
        <v>28</v>
      </c>
      <c r="I219">
        <f>A220/G218</f>
        <v>0.1706389981680852</v>
      </c>
      <c r="K219">
        <v>0</v>
      </c>
      <c r="L219">
        <f>I218</f>
        <v>0.98533361472355752</v>
      </c>
      <c r="M219">
        <f>I219</f>
        <v>0.1706389981680852</v>
      </c>
      <c r="N219">
        <v>0</v>
      </c>
      <c r="P219">
        <v>0</v>
      </c>
      <c r="Q219">
        <f>I220</f>
        <v>0.99999999994833677</v>
      </c>
      <c r="R219">
        <v>0</v>
      </c>
      <c r="S219">
        <f>I221</f>
        <v>-1.016496164965597E-5</v>
      </c>
      <c r="U219">
        <v>1.3564588096098922</v>
      </c>
      <c r="V219">
        <v>1.3318173024593682</v>
      </c>
      <c r="W219">
        <v>-7.1048476786434298</v>
      </c>
      <c r="X219">
        <v>4.7430640593739515</v>
      </c>
      <c r="Z219">
        <v>1.3564588096098922</v>
      </c>
      <c r="AA219">
        <v>9.9872053693678672E-2</v>
      </c>
      <c r="AB219">
        <v>-7.2279052154925951</v>
      </c>
      <c r="AC219">
        <v>4.7430650748145888</v>
      </c>
    </row>
    <row r="220" spans="1:29">
      <c r="A220">
        <v>0.2314647723161472</v>
      </c>
      <c r="B220">
        <v>7.2236848237517171</v>
      </c>
      <c r="C220">
        <v>-1.0897782725137648</v>
      </c>
      <c r="D220">
        <v>-0.17246631149590264</v>
      </c>
      <c r="F220" t="s">
        <v>26</v>
      </c>
      <c r="G220">
        <f>SQRT(G218*G218+A221*A221)</f>
        <v>1.3564588096098922</v>
      </c>
      <c r="H220" t="s">
        <v>27</v>
      </c>
      <c r="I220">
        <f>G218/G220</f>
        <v>0.99999999994833677</v>
      </c>
      <c r="K220">
        <v>0</v>
      </c>
      <c r="L220">
        <f>-M219</f>
        <v>-0.1706389981680852</v>
      </c>
      <c r="M220">
        <f>L219</f>
        <v>0.98533361472355752</v>
      </c>
      <c r="N220">
        <v>0</v>
      </c>
      <c r="P220">
        <v>0</v>
      </c>
      <c r="Q220">
        <v>0</v>
      </c>
      <c r="R220">
        <v>1</v>
      </c>
      <c r="S220">
        <v>0</v>
      </c>
      <c r="U220">
        <v>0</v>
      </c>
      <c r="V220">
        <v>7.1005644676725437</v>
      </c>
      <c r="W220">
        <v>0.12441046931928046</v>
      </c>
      <c r="X220">
        <v>-0.99643670366185033</v>
      </c>
      <c r="Z220">
        <v>0</v>
      </c>
      <c r="AA220">
        <v>7.017664259734028</v>
      </c>
      <c r="AB220">
        <v>-1.0890473897477253</v>
      </c>
      <c r="AC220">
        <v>-0.99636536942525544</v>
      </c>
    </row>
    <row r="221" spans="1:29">
      <c r="A221">
        <v>-1.3788351779022543E-5</v>
      </c>
      <c r="B221">
        <v>-2.336958449106839E-6</v>
      </c>
      <c r="C221">
        <v>7.2416757716464909E-5</v>
      </c>
      <c r="D221">
        <v>2.6336602143235011</v>
      </c>
      <c r="H221" t="s">
        <v>28</v>
      </c>
      <c r="I221">
        <f>A221/G220</f>
        <v>-1.016496164965597E-5</v>
      </c>
      <c r="K221">
        <v>0</v>
      </c>
      <c r="L221">
        <v>0</v>
      </c>
      <c r="M221">
        <v>0</v>
      </c>
      <c r="N221">
        <v>1</v>
      </c>
      <c r="P221">
        <v>0</v>
      </c>
      <c r="Q221">
        <f>-S219</f>
        <v>1.016496164965597E-5</v>
      </c>
      <c r="R221">
        <v>0</v>
      </c>
      <c r="S221">
        <f>Q219</f>
        <v>0.99999999994833677</v>
      </c>
      <c r="U221">
        <v>0</v>
      </c>
      <c r="V221">
        <v>1.1200913355319581E-5</v>
      </c>
      <c r="W221">
        <v>1.9625353641734768E-7</v>
      </c>
      <c r="X221">
        <v>2.6337084275238323</v>
      </c>
      <c r="Z221">
        <v>0</v>
      </c>
      <c r="AA221">
        <v>-1.570142021128379E-5</v>
      </c>
      <c r="AB221">
        <v>-1.7179374270788723E-6</v>
      </c>
      <c r="AC221">
        <v>2.6337084275002938</v>
      </c>
    </row>
    <row r="222" spans="1:29">
      <c r="K222" t="s">
        <v>29</v>
      </c>
      <c r="P222" t="s">
        <v>30</v>
      </c>
      <c r="U222" t="s">
        <v>31</v>
      </c>
    </row>
    <row r="223" spans="1:29">
      <c r="A223">
        <f>Z218</f>
        <v>8.2477744680291334</v>
      </c>
      <c r="B223">
        <f t="shared" ref="B223:B226" si="116">AA218</f>
        <v>13.783442443834831</v>
      </c>
      <c r="C223">
        <f t="shared" ref="C223:C226" si="117">AB218</f>
        <v>-0.50412877745862672</v>
      </c>
      <c r="D223">
        <f t="shared" ref="D223:D226" si="118">AC218</f>
        <v>7.3631228310067796</v>
      </c>
      <c r="F223" t="s">
        <v>26</v>
      </c>
      <c r="G223">
        <f>SQRT(B225*B225+B226*B226)</f>
        <v>7.0176642597515935</v>
      </c>
      <c r="H223" t="s">
        <v>27</v>
      </c>
      <c r="I223">
        <f>B225/G223</f>
        <v>0.999999999997497</v>
      </c>
      <c r="K223">
        <v>1</v>
      </c>
      <c r="L223">
        <v>0</v>
      </c>
      <c r="M223">
        <v>0</v>
      </c>
      <c r="N223">
        <v>0</v>
      </c>
      <c r="P223">
        <f t="array" ref="P223:S226">MMULT(K223:N226,A223:D226)</f>
        <v>8.2477744680291334</v>
      </c>
      <c r="Q223">
        <v>13.783442443834831</v>
      </c>
      <c r="R223">
        <v>-0.50412877745862672</v>
      </c>
      <c r="S223">
        <v>7.3631228310067796</v>
      </c>
      <c r="U223">
        <f t="array" ref="U223:X226">MMULT(P223:S226,TRANSPOSE(K223:N226))</f>
        <v>8.2477744680291334</v>
      </c>
      <c r="V223">
        <v>13.783442443834831</v>
      </c>
      <c r="W223">
        <v>-0.50414525181141734</v>
      </c>
      <c r="X223">
        <v>7.3631217030435687</v>
      </c>
    </row>
    <row r="224" spans="1:29">
      <c r="A224">
        <f t="shared" ref="A224:A226" si="119">Z219</f>
        <v>1.3564588096098922</v>
      </c>
      <c r="B224">
        <f t="shared" si="116"/>
        <v>9.9872053693678672E-2</v>
      </c>
      <c r="C224">
        <f t="shared" si="117"/>
        <v>-7.2279052154925951</v>
      </c>
      <c r="D224">
        <f t="shared" si="118"/>
        <v>4.7430650748145888</v>
      </c>
      <c r="H224" t="s">
        <v>28</v>
      </c>
      <c r="I224">
        <f>B226/G223</f>
        <v>-2.2374139927633955E-6</v>
      </c>
      <c r="K224">
        <v>0</v>
      </c>
      <c r="L224">
        <v>1</v>
      </c>
      <c r="M224">
        <v>0</v>
      </c>
      <c r="N224">
        <v>0</v>
      </c>
      <c r="P224">
        <v>1.3564588096098922</v>
      </c>
      <c r="Q224">
        <v>9.9872053693678672E-2</v>
      </c>
      <c r="R224">
        <v>-7.2279052154925951</v>
      </c>
      <c r="S224">
        <v>4.7430650748145888</v>
      </c>
      <c r="U224">
        <v>1.3564588096098922</v>
      </c>
      <c r="V224">
        <v>9.9872053693678672E-2</v>
      </c>
      <c r="W224">
        <v>-7.2279158276746704</v>
      </c>
      <c r="X224">
        <v>4.7430489029864491</v>
      </c>
    </row>
    <row r="225" spans="1:24">
      <c r="A225">
        <f t="shared" si="119"/>
        <v>0</v>
      </c>
      <c r="B225">
        <f t="shared" si="116"/>
        <v>7.017664259734028</v>
      </c>
      <c r="C225">
        <f t="shared" si="117"/>
        <v>-1.0890473897477253</v>
      </c>
      <c r="D225">
        <f t="shared" si="118"/>
        <v>-0.99636536942525544</v>
      </c>
      <c r="K225">
        <v>0</v>
      </c>
      <c r="L225">
        <v>0</v>
      </c>
      <c r="M225">
        <f>I223</f>
        <v>0.999999999997497</v>
      </c>
      <c r="N225">
        <f>I224</f>
        <v>-2.2374139927633955E-6</v>
      </c>
      <c r="P225">
        <v>0</v>
      </c>
      <c r="Q225">
        <v>7.0176642597515935</v>
      </c>
      <c r="R225">
        <v>-1.0890473897411557</v>
      </c>
      <c r="S225">
        <v>-0.99637126211885008</v>
      </c>
      <c r="U225">
        <v>0</v>
      </c>
      <c r="V225">
        <v>7.0176642597515935</v>
      </c>
      <c r="W225">
        <v>-1.0890451604434259</v>
      </c>
      <c r="X225">
        <v>-0.99637369876622472</v>
      </c>
    </row>
    <row r="226" spans="1:24">
      <c r="A226">
        <f t="shared" si="119"/>
        <v>0</v>
      </c>
      <c r="B226">
        <f t="shared" si="116"/>
        <v>-1.570142021128379E-5</v>
      </c>
      <c r="C226">
        <f t="shared" si="117"/>
        <v>-1.7179374270788723E-6</v>
      </c>
      <c r="D226">
        <f t="shared" si="118"/>
        <v>2.6337084275002938</v>
      </c>
      <c r="K226">
        <v>0</v>
      </c>
      <c r="L226">
        <v>0</v>
      </c>
      <c r="M226">
        <f>-N225</f>
        <v>2.2374139927633955E-6</v>
      </c>
      <c r="N226">
        <f>M225</f>
        <v>0.999999999997497</v>
      </c>
      <c r="P226">
        <v>0</v>
      </c>
      <c r="Q226">
        <v>0</v>
      </c>
      <c r="R226">
        <v>-4.1545872956785837E-6</v>
      </c>
      <c r="S226">
        <v>2.6337061982118821</v>
      </c>
      <c r="U226">
        <v>0</v>
      </c>
      <c r="V226">
        <v>0</v>
      </c>
      <c r="W226">
        <v>-1.0047278396375133E-5</v>
      </c>
      <c r="X226">
        <v>2.6337061981959944</v>
      </c>
    </row>
    <row r="228" spans="1:24">
      <c r="A228" t="s">
        <v>36</v>
      </c>
    </row>
    <row r="229" spans="1:24">
      <c r="A229">
        <v>4</v>
      </c>
      <c r="B229">
        <v>4</v>
      </c>
    </row>
    <row r="230" spans="1:24">
      <c r="A230">
        <f>U223</f>
        <v>8.2477744680291334</v>
      </c>
      <c r="B230">
        <f t="shared" ref="B230:D230" si="120">V223</f>
        <v>13.783442443834831</v>
      </c>
      <c r="C230">
        <f t="shared" si="120"/>
        <v>-0.50414525181141734</v>
      </c>
      <c r="D230">
        <f t="shared" si="120"/>
        <v>7.3631217030435687</v>
      </c>
    </row>
    <row r="231" spans="1:24">
      <c r="A231">
        <f t="shared" ref="A231:A233" si="121">U224</f>
        <v>1.3564588096098922</v>
      </c>
      <c r="B231">
        <f t="shared" ref="B231:B233" si="122">V224</f>
        <v>9.9872053693678672E-2</v>
      </c>
      <c r="C231">
        <f t="shared" ref="C231:C233" si="123">W224</f>
        <v>-7.2279158276746704</v>
      </c>
      <c r="D231">
        <f t="shared" ref="D231:D233" si="124">X224</f>
        <v>4.7430489029864491</v>
      </c>
    </row>
    <row r="232" spans="1:24">
      <c r="A232">
        <f t="shared" si="121"/>
        <v>0</v>
      </c>
      <c r="B232">
        <f t="shared" si="122"/>
        <v>7.0176642597515935</v>
      </c>
      <c r="C232">
        <f t="shared" si="123"/>
        <v>-1.0890451604434259</v>
      </c>
      <c r="D232">
        <f t="shared" si="124"/>
        <v>-0.99637369876622472</v>
      </c>
    </row>
    <row r="233" spans="1:24">
      <c r="A233">
        <f t="shared" si="121"/>
        <v>0</v>
      </c>
      <c r="B233">
        <f t="shared" si="122"/>
        <v>0</v>
      </c>
      <c r="C233">
        <f t="shared" si="123"/>
        <v>-1.0047278396375133E-5</v>
      </c>
      <c r="D233">
        <f t="shared" si="124"/>
        <v>2.6337061981959944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R12" sqref="R12"/>
    </sheetView>
  </sheetViews>
  <sheetFormatPr defaultRowHeight="15"/>
  <cols>
    <col min="1" max="1" width="12" bestFit="1" customWidth="1"/>
  </cols>
  <sheetData>
    <row r="1" spans="1:18">
      <c r="A1" t="s">
        <v>1</v>
      </c>
    </row>
    <row r="2" spans="1:18">
      <c r="A2">
        <v>3</v>
      </c>
      <c r="B2">
        <v>3</v>
      </c>
    </row>
    <row r="3" spans="1:18">
      <c r="A3">
        <v>12.579538945807867</v>
      </c>
      <c r="B3">
        <v>12.533476442090423</v>
      </c>
      <c r="C3">
        <v>-8.9827134952122218</v>
      </c>
      <c r="E3" t="s">
        <v>39</v>
      </c>
      <c r="F3">
        <f>A3</f>
        <v>12.579538945807867</v>
      </c>
      <c r="H3" t="s">
        <v>40</v>
      </c>
      <c r="I3">
        <f>F3+F7+F10</f>
        <v>4.0844943622239542</v>
      </c>
      <c r="K3" s="1" t="s">
        <v>41</v>
      </c>
      <c r="L3" s="1">
        <f>R9</f>
        <v>-72.419523162995262</v>
      </c>
      <c r="M3" s="1"/>
      <c r="N3" s="1">
        <f>L3/3</f>
        <v>-24.139841054331754</v>
      </c>
      <c r="O3" s="1"/>
      <c r="P3" s="1"/>
      <c r="Q3" s="1" t="s">
        <v>42</v>
      </c>
      <c r="R3" s="1">
        <f>-I3</f>
        <v>-4.0844943622239542</v>
      </c>
    </row>
    <row r="4" spans="1:18">
      <c r="A4">
        <v>2.3105327871348644E-2</v>
      </c>
      <c r="B4">
        <v>-8.3885134517630284</v>
      </c>
      <c r="C4">
        <v>-6.5952465187148288</v>
      </c>
      <c r="E4" t="s">
        <v>43</v>
      </c>
      <c r="F4">
        <f>B3</f>
        <v>12.533476442090423</v>
      </c>
      <c r="H4" t="s">
        <v>44</v>
      </c>
      <c r="I4">
        <f>F3*F7+F3*F10+F7*F10-F9*F8-F4*F6</f>
        <v>-66.858491764648832</v>
      </c>
      <c r="K4" s="1" t="s">
        <v>45</v>
      </c>
      <c r="L4" s="1">
        <f>R10</f>
        <v>-601.75672489958095</v>
      </c>
      <c r="M4" s="1"/>
      <c r="N4" s="1">
        <f>L4/2</f>
        <v>-300.87836244979047</v>
      </c>
      <c r="O4" s="1"/>
      <c r="P4" s="1"/>
      <c r="Q4" s="1" t="s">
        <v>46</v>
      </c>
      <c r="R4" s="1">
        <f>I4</f>
        <v>-66.858491764648832</v>
      </c>
    </row>
    <row r="5" spans="1:18">
      <c r="A5">
        <v>-2.2230636878927892E-20</v>
      </c>
      <c r="B5">
        <v>5.9741822476786401</v>
      </c>
      <c r="C5">
        <v>-0.10653113182088469</v>
      </c>
      <c r="E5" t="s">
        <v>27</v>
      </c>
      <c r="F5">
        <f>C3</f>
        <v>-8.9827134952122218</v>
      </c>
      <c r="H5" t="s">
        <v>47</v>
      </c>
      <c r="I5">
        <f>F3*F7*F10+F5*F6*F9-F3*F9*F8-F4*F6*F10</f>
        <v>505.68145814092458</v>
      </c>
      <c r="K5" s="1"/>
      <c r="L5" s="1"/>
      <c r="M5" s="1"/>
      <c r="N5" s="1"/>
      <c r="O5" s="1"/>
      <c r="P5" s="1"/>
      <c r="Q5" s="1" t="s">
        <v>48</v>
      </c>
      <c r="R5" s="1">
        <f>-I5</f>
        <v>-505.68145814092458</v>
      </c>
    </row>
    <row r="6" spans="1:18">
      <c r="E6" t="s">
        <v>49</v>
      </c>
      <c r="F6">
        <f>A4</f>
        <v>2.3105327871348644E-2</v>
      </c>
      <c r="K6" s="1" t="s">
        <v>50</v>
      </c>
      <c r="L6" s="1">
        <f>-L4/2</f>
        <v>300.87836244979047</v>
      </c>
      <c r="M6" s="3" t="s">
        <v>51</v>
      </c>
      <c r="N6" s="1">
        <f>L4*L4/4 + L3*L3*L3/27</f>
        <v>76460.732916443289</v>
      </c>
      <c r="O6" s="1" t="s">
        <v>52</v>
      </c>
      <c r="P6" s="1"/>
      <c r="Q6" s="1"/>
      <c r="R6" s="1"/>
    </row>
    <row r="7" spans="1:18">
      <c r="E7" t="s">
        <v>53</v>
      </c>
      <c r="F7">
        <f>B4</f>
        <v>-8.3885134517630284</v>
      </c>
      <c r="K7" s="1" t="s">
        <v>54</v>
      </c>
      <c r="L7" s="1">
        <f>L6</f>
        <v>300.87836244979047</v>
      </c>
      <c r="M7" s="3" t="s">
        <v>55</v>
      </c>
      <c r="N7" s="1">
        <f>N6</f>
        <v>76460.732916443289</v>
      </c>
      <c r="O7" s="1" t="str">
        <f>O6</f>
        <v>)</v>
      </c>
      <c r="P7" s="1"/>
      <c r="Q7" s="1" t="s">
        <v>56</v>
      </c>
      <c r="R7" s="1">
        <f>-R3/3</f>
        <v>1.3614981207413182</v>
      </c>
    </row>
    <row r="8" spans="1:18">
      <c r="E8" t="s">
        <v>57</v>
      </c>
      <c r="F8">
        <f>C4</f>
        <v>-6.5952465187148288</v>
      </c>
      <c r="K8" s="1"/>
      <c r="L8" s="1"/>
      <c r="M8" s="1"/>
      <c r="N8" s="1"/>
      <c r="O8" s="1"/>
      <c r="P8" s="1"/>
      <c r="Q8" s="1"/>
      <c r="R8" s="1"/>
    </row>
    <row r="9" spans="1:18">
      <c r="E9" t="s">
        <v>58</v>
      </c>
      <c r="F9">
        <f>B5</f>
        <v>5.9741822476786401</v>
      </c>
      <c r="K9" s="1" t="s">
        <v>59</v>
      </c>
      <c r="L9" s="1">
        <f>POWER(L6+SQRT(N6), 1/3)</f>
        <v>8.3270405737105762</v>
      </c>
      <c r="M9" s="1"/>
      <c r="N9" s="1"/>
      <c r="O9" s="1"/>
      <c r="P9" s="1"/>
      <c r="Q9" s="1" t="s">
        <v>41</v>
      </c>
      <c r="R9" s="1">
        <f>3*R7*R7+2*R3*R7+R4</f>
        <v>-72.419523162995262</v>
      </c>
    </row>
    <row r="10" spans="1:18">
      <c r="E10" t="s">
        <v>60</v>
      </c>
      <c r="F10">
        <f>C5</f>
        <v>-0.10653113182088469</v>
      </c>
      <c r="K10" s="1" t="s">
        <v>61</v>
      </c>
      <c r="L10" s="1">
        <f>POWER(L7-SQRT(N7), 1/3)</f>
        <v>2.8989700291054201</v>
      </c>
      <c r="M10" s="1"/>
      <c r="N10" s="1"/>
      <c r="O10" s="1"/>
      <c r="P10" s="1"/>
      <c r="Q10" s="1" t="s">
        <v>45</v>
      </c>
      <c r="R10" s="1">
        <f>R7*R7*R7+R3*R7*R7+R4*R7+R5</f>
        <v>-601.75672489958095</v>
      </c>
    </row>
    <row r="11" spans="1:18">
      <c r="K11" s="1"/>
      <c r="L11" s="1"/>
      <c r="M11" s="1"/>
      <c r="N11" s="1"/>
      <c r="O11" s="1"/>
      <c r="P11" s="1"/>
      <c r="Q11" s="1"/>
      <c r="R11" s="1"/>
    </row>
    <row r="12" spans="1:18">
      <c r="K12" s="1" t="s">
        <v>62</v>
      </c>
      <c r="L12" s="1">
        <f>L9+L10</f>
        <v>11.226010602815997</v>
      </c>
      <c r="M12" s="1"/>
      <c r="N12" s="1"/>
      <c r="O12" s="1"/>
      <c r="P12" s="1"/>
      <c r="Q12" s="1" t="s">
        <v>62</v>
      </c>
      <c r="R12" s="1">
        <f>L12+R7</f>
        <v>12.587508723557315</v>
      </c>
    </row>
    <row r="13" spans="1:18">
      <c r="K13" s="1"/>
      <c r="L13" s="1"/>
      <c r="M13" s="1"/>
      <c r="N13" s="1"/>
      <c r="O13" s="1"/>
      <c r="P13" s="1"/>
      <c r="Q13" s="1"/>
      <c r="R13" s="1"/>
    </row>
    <row r="14" spans="1:18">
      <c r="K14" s="1" t="s">
        <v>63</v>
      </c>
      <c r="L14" s="1"/>
      <c r="M14" s="1">
        <f>L12*L12*L12+L3*L12+L4</f>
        <v>0</v>
      </c>
      <c r="N14" s="1"/>
      <c r="O14" s="1"/>
      <c r="P14" s="1"/>
      <c r="Q14" s="1"/>
      <c r="R14" s="1"/>
    </row>
    <row r="15" spans="1:18">
      <c r="K15" s="1"/>
      <c r="L15" s="1"/>
      <c r="M15" s="1" t="s">
        <v>64</v>
      </c>
      <c r="N15" s="1"/>
      <c r="O15" s="1"/>
      <c r="P15" s="1"/>
      <c r="Q15" s="1"/>
      <c r="R15" s="1"/>
    </row>
    <row r="16" spans="1:18">
      <c r="K16" s="1" t="s">
        <v>65</v>
      </c>
      <c r="L16" s="1">
        <f>SQRT(L6*L6+ABS(N6))</f>
        <v>408.64229089377272</v>
      </c>
      <c r="M16" s="1"/>
      <c r="N16" s="1" t="s">
        <v>26</v>
      </c>
      <c r="O16" s="1">
        <f>SQRT(-L3/3)</f>
        <v>4.9132312233734483</v>
      </c>
      <c r="P16" s="1"/>
      <c r="Q16" s="1"/>
      <c r="R16" s="1"/>
    </row>
    <row r="17" spans="1:33">
      <c r="K17" s="1" t="s">
        <v>66</v>
      </c>
      <c r="L17" s="1" t="e">
        <f>SQRT(-N6)/L6</f>
        <v>#NUM!</v>
      </c>
      <c r="M17" s="1"/>
      <c r="N17" s="1"/>
      <c r="O17" s="1"/>
      <c r="P17" s="1"/>
      <c r="Q17" s="1"/>
      <c r="R17" s="1"/>
    </row>
    <row r="18" spans="1:33">
      <c r="K18" s="1" t="s">
        <v>67</v>
      </c>
      <c r="L18" s="1" t="e">
        <f>ATAN(L17)</f>
        <v>#NUM!</v>
      </c>
      <c r="M18" s="1"/>
      <c r="N18" s="1"/>
      <c r="O18" s="1"/>
      <c r="P18" s="1"/>
      <c r="Q18" s="1"/>
      <c r="R18" s="1"/>
    </row>
    <row r="19" spans="1:33">
      <c r="K19" s="1" t="s">
        <v>68</v>
      </c>
      <c r="L19" s="1" t="e">
        <f>COS(L18/3)</f>
        <v>#NUM!</v>
      </c>
      <c r="M19" s="1"/>
      <c r="N19" s="1"/>
      <c r="O19" s="1"/>
      <c r="P19" s="1"/>
      <c r="Q19" s="1"/>
      <c r="R19" s="1"/>
    </row>
    <row r="20" spans="1:33">
      <c r="K20" s="1"/>
      <c r="L20" s="1"/>
      <c r="M20" s="1"/>
      <c r="N20" s="1"/>
      <c r="O20" s="1"/>
      <c r="P20" s="1"/>
      <c r="Q20" s="1"/>
      <c r="R20" s="1"/>
    </row>
    <row r="21" spans="1:33">
      <c r="K21" s="1" t="s">
        <v>69</v>
      </c>
      <c r="L21" s="1" t="e">
        <f>2*O16*L19</f>
        <v>#NUM!</v>
      </c>
      <c r="M21" s="1"/>
      <c r="N21" s="1"/>
      <c r="O21" s="1"/>
      <c r="P21" s="1"/>
      <c r="Q21" s="1"/>
      <c r="R21" s="1"/>
    </row>
    <row r="22" spans="1:33">
      <c r="K22" s="1" t="s">
        <v>70</v>
      </c>
      <c r="L22" s="1" t="e">
        <f>SIGN(-L4/(L21*L21+L3))*ABS(L21)</f>
        <v>#NUM!</v>
      </c>
      <c r="M22" s="1"/>
      <c r="N22" s="1"/>
      <c r="O22" s="1"/>
      <c r="P22" s="1"/>
      <c r="Q22" s="1" t="s">
        <v>70</v>
      </c>
      <c r="R22" s="1" t="e">
        <f>L22+R7</f>
        <v>#NUM!</v>
      </c>
    </row>
    <row r="24" spans="1:33">
      <c r="A24">
        <f>A3-R12</f>
        <v>-7.9697777494480704E-3</v>
      </c>
      <c r="B24">
        <f t="shared" ref="B24:C24" si="0">B3</f>
        <v>12.533476442090423</v>
      </c>
      <c r="C24">
        <f t="shared" si="0"/>
        <v>-8.9827134952122218</v>
      </c>
      <c r="E24" s="1" t="s">
        <v>71</v>
      </c>
      <c r="F24" s="1">
        <f>SQRT(A24*A24+A25*A25)</f>
        <v>2.4441226103003057E-2</v>
      </c>
      <c r="G24" s="1"/>
      <c r="H24" s="1">
        <f>F25</f>
        <v>-0.326079293888977</v>
      </c>
      <c r="I24" s="1">
        <f>-F26</f>
        <v>0.94534242161074422</v>
      </c>
      <c r="J24" s="1">
        <v>0</v>
      </c>
      <c r="K24" s="1"/>
      <c r="L24" s="1">
        <f t="array" ref="L24:N26">MMULT(H24:J26,A24:C26)</f>
        <v>2.4441226103003057E-2</v>
      </c>
      <c r="M24" s="1">
        <v>-23.916430747188979</v>
      </c>
      <c r="N24" s="1">
        <v>-3.3056894413959212</v>
      </c>
      <c r="O24" s="1"/>
      <c r="P24" s="1" t="s">
        <v>71</v>
      </c>
      <c r="Q24" s="1">
        <f>SQRT(M25*M25+M26*M26)</f>
        <v>7.7959432955453618</v>
      </c>
      <c r="R24" s="1"/>
      <c r="S24" s="1">
        <v>1</v>
      </c>
      <c r="T24" s="1">
        <v>0</v>
      </c>
      <c r="U24" s="1">
        <v>0</v>
      </c>
      <c r="V24" s="1"/>
      <c r="W24" s="1">
        <f t="array" ref="W24:Y26">MMULT(S24:U26,L24:N26)</f>
        <v>2.4441226103003057E-2</v>
      </c>
      <c r="X24" s="1">
        <v>-23.916430747188979</v>
      </c>
      <c r="Y24" s="1">
        <v>-3.3056894413959212</v>
      </c>
      <c r="Z24" s="1"/>
      <c r="AA24" s="1">
        <f t="array" ref="AA24:AC26">MMULT(W24:Y26,TRANSPOSE(H24:J26))</f>
        <v>-22.617186336582737</v>
      </c>
      <c r="AB24" s="1">
        <v>7.7755475225166517</v>
      </c>
      <c r="AC24" s="1">
        <v>-3.3056894413959212</v>
      </c>
      <c r="AE24" s="1">
        <f t="array" ref="AE24:AG26">MMULT(AA24:AC26,TRANSPOSE(S24:U26))</f>
        <v>-22.617186336582737</v>
      </c>
      <c r="AF24" s="1">
        <v>-7.5286908111153901</v>
      </c>
      <c r="AG24" s="1">
        <v>-3.8347798670194897</v>
      </c>
    </row>
    <row r="25" spans="1:33">
      <c r="A25">
        <f t="shared" ref="A25:C26" si="1">A4</f>
        <v>2.3105327871348644E-2</v>
      </c>
      <c r="B25">
        <f>B4-R12</f>
        <v>-20.976022175320345</v>
      </c>
      <c r="C25">
        <f t="shared" si="1"/>
        <v>-6.5952465187148288</v>
      </c>
      <c r="E25" s="1" t="s">
        <v>72</v>
      </c>
      <c r="F25" s="1">
        <f>A24/F24</f>
        <v>-0.326079293888977</v>
      </c>
      <c r="G25" s="1"/>
      <c r="H25" s="1">
        <f>F26</f>
        <v>-0.94534242161074422</v>
      </c>
      <c r="I25" s="1">
        <f>F25</f>
        <v>-0.326079293888977</v>
      </c>
      <c r="J25" s="1">
        <v>0</v>
      </c>
      <c r="K25" s="1"/>
      <c r="L25" s="1">
        <v>8.6736173798840355E-19</v>
      </c>
      <c r="M25" s="1">
        <v>-5.0085804714389948</v>
      </c>
      <c r="N25" s="1">
        <v>10.642313456045699</v>
      </c>
      <c r="O25" s="1"/>
      <c r="P25" s="1" t="s">
        <v>72</v>
      </c>
      <c r="Q25" s="1">
        <f>M25/Q24</f>
        <v>-0.64245983860617883</v>
      </c>
      <c r="R25" s="1"/>
      <c r="S25" s="1">
        <v>0</v>
      </c>
      <c r="T25" s="1">
        <f>Q25</f>
        <v>-0.64245983860617883</v>
      </c>
      <c r="U25" s="1">
        <f>-Q26</f>
        <v>0.76631935625959668</v>
      </c>
      <c r="V25" s="1"/>
      <c r="W25" s="1">
        <v>-5.7428084954350538E-19</v>
      </c>
      <c r="X25" s="1">
        <v>7.7959432955453618</v>
      </c>
      <c r="Y25" s="1">
        <v>-16.564947435674572</v>
      </c>
      <c r="Z25" s="1"/>
      <c r="AA25" s="1">
        <v>7.3698359137508982</v>
      </c>
      <c r="AB25" s="1">
        <v>-2.5420956850099357</v>
      </c>
      <c r="AC25" s="1">
        <v>-16.564947435674572</v>
      </c>
      <c r="AE25" s="1">
        <v>7.3698359137508982</v>
      </c>
      <c r="AF25" s="1">
        <v>-11.060845471867248</v>
      </c>
      <c r="AG25" s="1">
        <v>12.590370584930435</v>
      </c>
    </row>
    <row r="26" spans="1:33">
      <c r="A26">
        <f t="shared" si="1"/>
        <v>-2.2230636878927892E-20</v>
      </c>
      <c r="B26">
        <f t="shared" si="1"/>
        <v>5.9741822476786401</v>
      </c>
      <c r="C26">
        <f>C5-R12</f>
        <v>-12.6940398553782</v>
      </c>
      <c r="E26" s="1" t="s">
        <v>73</v>
      </c>
      <c r="F26" s="1">
        <f>-A25/F24</f>
        <v>-0.94534242161074422</v>
      </c>
      <c r="G26" s="1"/>
      <c r="H26" s="1">
        <v>0</v>
      </c>
      <c r="I26" s="1">
        <v>0</v>
      </c>
      <c r="J26" s="1">
        <v>1</v>
      </c>
      <c r="K26" s="1"/>
      <c r="L26" s="1">
        <v>-2.2230636878927892E-20</v>
      </c>
      <c r="M26" s="1">
        <v>5.9741822476786401</v>
      </c>
      <c r="N26" s="1">
        <v>-12.6940398553782</v>
      </c>
      <c r="O26" s="1"/>
      <c r="P26" s="1" t="s">
        <v>73</v>
      </c>
      <c r="Q26" s="1">
        <f>-M26/Q24</f>
        <v>-0.76631935625959668</v>
      </c>
      <c r="R26" s="1"/>
      <c r="S26" s="1">
        <v>0</v>
      </c>
      <c r="T26" s="1">
        <f>Q26</f>
        <v>-0.76631935625959668</v>
      </c>
      <c r="U26" s="1">
        <f>Q25</f>
        <v>-0.64245983860617883</v>
      </c>
      <c r="V26" s="1"/>
      <c r="W26" s="1">
        <v>-6.5039379731812975E-19</v>
      </c>
      <c r="X26" s="1">
        <v>0</v>
      </c>
      <c r="Y26" s="1">
        <v>-3.1032953984322376E-12</v>
      </c>
      <c r="Z26" s="1"/>
      <c r="AA26" s="1">
        <v>2.1207995017926617E-19</v>
      </c>
      <c r="AB26" s="1">
        <v>6.1484484735732833E-19</v>
      </c>
      <c r="AC26" s="1">
        <v>-3.1032953984322376E-12</v>
      </c>
      <c r="AE26" s="1">
        <v>2.1207995017926617E-19</v>
      </c>
      <c r="AF26" s="1">
        <v>-2.3781157270230822E-12</v>
      </c>
      <c r="AG26" s="1">
        <v>1.9937421896565653E-12</v>
      </c>
    </row>
    <row r="28" spans="1:33">
      <c r="A28" t="s">
        <v>0</v>
      </c>
    </row>
    <row r="29" spans="1:33">
      <c r="A29">
        <v>3</v>
      </c>
      <c r="B29">
        <v>3</v>
      </c>
    </row>
    <row r="30" spans="1:33">
      <c r="A30">
        <f>AE24+R12</f>
        <v>-10.029677613025422</v>
      </c>
      <c r="B30">
        <f t="shared" ref="B30:C31" si="2">AF24</f>
        <v>-7.5286908111153901</v>
      </c>
      <c r="C30">
        <f t="shared" si="2"/>
        <v>-3.8347798670194897</v>
      </c>
    </row>
    <row r="31" spans="1:33">
      <c r="A31">
        <f t="shared" ref="A31:B32" si="3">AE25</f>
        <v>7.3698359137508982</v>
      </c>
      <c r="B31">
        <f>AF25+R12</f>
        <v>1.5266632516900671</v>
      </c>
      <c r="C31">
        <f t="shared" si="2"/>
        <v>12.590370584930435</v>
      </c>
    </row>
    <row r="32" spans="1:33">
      <c r="A32">
        <f t="shared" si="3"/>
        <v>2.1207995017926617E-19</v>
      </c>
      <c r="B32">
        <f t="shared" si="3"/>
        <v>-2.3781157270230822E-12</v>
      </c>
      <c r="C32">
        <f>AG26+R12</f>
        <v>12.587508723559308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9" workbookViewId="0">
      <selection activeCell="A3" sqref="A3:D6"/>
    </sheetView>
  </sheetViews>
  <sheetFormatPr defaultRowHeight="15"/>
  <cols>
    <col min="1" max="1" width="12.7109375" bestFit="1" customWidth="1"/>
    <col min="2" max="4" width="9.42578125" bestFit="1" customWidth="1"/>
  </cols>
  <sheetData>
    <row r="1" spans="1:27">
      <c r="A1" t="s">
        <v>1</v>
      </c>
      <c r="F1" t="s">
        <v>2</v>
      </c>
      <c r="H1" t="s">
        <v>3</v>
      </c>
      <c r="I1" t="s">
        <v>4</v>
      </c>
      <c r="L1" t="s">
        <v>75</v>
      </c>
      <c r="N1" t="s">
        <v>76</v>
      </c>
      <c r="X1" t="s">
        <v>77</v>
      </c>
    </row>
    <row r="2" spans="1:27">
      <c r="A2">
        <v>4</v>
      </c>
      <c r="B2">
        <v>4</v>
      </c>
    </row>
    <row r="3" spans="1:27">
      <c r="A3">
        <v>-16.156950920916739</v>
      </c>
      <c r="B3">
        <v>9.3160263708859929</v>
      </c>
      <c r="C3">
        <v>-3.6938610070449012</v>
      </c>
      <c r="D3">
        <v>12.601891140270173</v>
      </c>
      <c r="F3">
        <f>A3</f>
        <v>-16.156950920916739</v>
      </c>
      <c r="G3">
        <f>F3*F3</f>
        <v>261.04706306091225</v>
      </c>
      <c r="H3">
        <f>SQRT(SUM(G3:G6))</f>
        <v>17.242907740769187</v>
      </c>
      <c r="I3">
        <f>F3-H3</f>
        <v>-33.399858661685926</v>
      </c>
      <c r="J3">
        <f>I3*I3</f>
        <v>1115.5505586205963</v>
      </c>
      <c r="K3">
        <f>SQRT(SUM(J3:J6))</f>
        <v>33.93849382215366</v>
      </c>
      <c r="L3">
        <f>I3/K$3</f>
        <v>-0.98412907881857337</v>
      </c>
      <c r="N3">
        <f t="array" ref="N3:Q6">MMULT(L3:L6,TRANSPOSE(L3:L6))</f>
        <v>0.96851004377629379</v>
      </c>
      <c r="O3">
        <v>0.13006451466331526</v>
      </c>
      <c r="P3">
        <v>-4.1849029332204683E-2</v>
      </c>
      <c r="Q3">
        <v>0.10876681318345105</v>
      </c>
      <c r="S3">
        <f>1-2*N3</f>
        <v>-0.93702008755258759</v>
      </c>
      <c r="T3">
        <f t="shared" ref="T3:V6" si="0">-2*O3</f>
        <v>-0.26012902932663051</v>
      </c>
      <c r="U3">
        <f t="shared" si="0"/>
        <v>8.3698058664409367E-2</v>
      </c>
      <c r="V3">
        <f t="shared" si="0"/>
        <v>-0.2175336263669021</v>
      </c>
      <c r="X3">
        <f>S3</f>
        <v>-0.93702008755258759</v>
      </c>
      <c r="Y3">
        <f t="shared" ref="Y3:AA6" si="1">T3</f>
        <v>-0.26012902932663051</v>
      </c>
      <c r="Z3">
        <f t="shared" si="1"/>
        <v>8.3698058664409367E-2</v>
      </c>
      <c r="AA3">
        <f t="shared" si="1"/>
        <v>-0.2175336263669021</v>
      </c>
    </row>
    <row r="4" spans="1:27">
      <c r="A4">
        <v>-4.4853808533749326</v>
      </c>
      <c r="B4">
        <v>-6.8112864402980655</v>
      </c>
      <c r="C4">
        <v>4.3840444220588299</v>
      </c>
      <c r="D4">
        <v>7.5497403497491895</v>
      </c>
      <c r="F4">
        <f t="shared" ref="F4:F6" si="2">A4</f>
        <v>-4.4853808533749326</v>
      </c>
      <c r="G4">
        <f t="shared" ref="G4:G6" si="3">F4*F4</f>
        <v>20.11864139982244</v>
      </c>
      <c r="I4">
        <f>F4</f>
        <v>-4.4853808533749326</v>
      </c>
      <c r="J4">
        <f t="shared" ref="J4:J6" si="4">I4*I4</f>
        <v>20.11864139982244</v>
      </c>
      <c r="L4">
        <f t="shared" ref="L4:L6" si="5">I4/K$3</f>
        <v>-0.13216204811207796</v>
      </c>
      <c r="N4">
        <v>0.13006451466331526</v>
      </c>
      <c r="O4">
        <v>1.7466806961179211E-2</v>
      </c>
      <c r="P4">
        <v>-5.6200487792579731E-3</v>
      </c>
      <c r="Q4">
        <v>1.4606666042431505E-2</v>
      </c>
      <c r="S4">
        <f t="shared" ref="S4:T6" si="6">-2*N4</f>
        <v>-0.26012902932663051</v>
      </c>
      <c r="T4">
        <f>1-2*O4</f>
        <v>0.96506638607764161</v>
      </c>
      <c r="U4">
        <f t="shared" si="0"/>
        <v>1.1240097558515946E-2</v>
      </c>
      <c r="V4">
        <f t="shared" si="0"/>
        <v>-2.9213332084863011E-2</v>
      </c>
      <c r="X4">
        <f t="shared" ref="X4:X6" si="7">S4</f>
        <v>-0.26012902932663051</v>
      </c>
      <c r="Y4">
        <f t="shared" si="1"/>
        <v>0.96506638607764161</v>
      </c>
      <c r="Z4">
        <f t="shared" si="1"/>
        <v>1.1240097558515946E-2</v>
      </c>
      <c r="AA4">
        <f t="shared" si="1"/>
        <v>-2.9213332084863011E-2</v>
      </c>
    </row>
    <row r="5" spans="1:27">
      <c r="A5">
        <v>1.4431979036318978</v>
      </c>
      <c r="B5">
        <v>3.7636328907381351</v>
      </c>
      <c r="C5">
        <v>-16.942049040575363</v>
      </c>
      <c r="D5">
        <v>5.6371367508942392</v>
      </c>
      <c r="F5">
        <f t="shared" si="2"/>
        <v>1.4431979036318978</v>
      </c>
      <c r="G5">
        <f t="shared" si="3"/>
        <v>2.0828201890475047</v>
      </c>
      <c r="I5">
        <f t="shared" ref="I5:I6" si="8">F5</f>
        <v>1.4431979036318978</v>
      </c>
      <c r="J5">
        <f t="shared" si="4"/>
        <v>2.0828201890475047</v>
      </c>
      <c r="L5">
        <f t="shared" si="5"/>
        <v>4.2523923165082751E-2</v>
      </c>
      <c r="N5">
        <v>-4.1849029332204683E-2</v>
      </c>
      <c r="O5">
        <v>-5.6200487792579731E-3</v>
      </c>
      <c r="P5">
        <v>1.8082840413498615E-3</v>
      </c>
      <c r="Q5">
        <v>-4.6997814679720969E-3</v>
      </c>
      <c r="S5">
        <f t="shared" si="6"/>
        <v>8.3698058664409367E-2</v>
      </c>
      <c r="T5">
        <f t="shared" si="6"/>
        <v>1.1240097558515946E-2</v>
      </c>
      <c r="U5">
        <f>1-2*P5</f>
        <v>0.99638343191730028</v>
      </c>
      <c r="V5">
        <f t="shared" si="0"/>
        <v>9.3995629359441939E-3</v>
      </c>
      <c r="X5">
        <f t="shared" si="7"/>
        <v>8.3698058664409367E-2</v>
      </c>
      <c r="Y5">
        <f t="shared" si="1"/>
        <v>1.1240097558515946E-2</v>
      </c>
      <c r="Z5">
        <f t="shared" si="1"/>
        <v>0.99638343191730028</v>
      </c>
      <c r="AA5">
        <f t="shared" si="1"/>
        <v>9.3995629359441939E-3</v>
      </c>
    </row>
    <row r="6" spans="1:27">
      <c r="A6">
        <v>-3.7509122499594487</v>
      </c>
      <c r="B6">
        <v>5.5094838761070211</v>
      </c>
      <c r="C6">
        <v>11.018198478193678</v>
      </c>
      <c r="D6">
        <v>-6.7684292705847415</v>
      </c>
      <c r="F6">
        <f t="shared" si="2"/>
        <v>-3.7509122499594487</v>
      </c>
      <c r="G6">
        <f t="shared" si="3"/>
        <v>14.069342706895855</v>
      </c>
      <c r="I6">
        <f t="shared" si="8"/>
        <v>-3.7509122499594487</v>
      </c>
      <c r="J6">
        <f t="shared" si="4"/>
        <v>14.069342706895855</v>
      </c>
      <c r="L6">
        <f t="shared" si="5"/>
        <v>-0.11052088138074669</v>
      </c>
      <c r="N6">
        <v>0.10876681318345105</v>
      </c>
      <c r="O6">
        <v>1.4606666042431505E-2</v>
      </c>
      <c r="P6">
        <v>-4.6997814679720969E-3</v>
      </c>
      <c r="Q6">
        <v>1.221486522117708E-2</v>
      </c>
      <c r="S6">
        <f t="shared" si="6"/>
        <v>-0.2175336263669021</v>
      </c>
      <c r="T6">
        <f t="shared" si="6"/>
        <v>-2.9213332084863011E-2</v>
      </c>
      <c r="U6">
        <f t="shared" si="0"/>
        <v>9.3995629359441939E-3</v>
      </c>
      <c r="V6">
        <f>1-2*Q6</f>
        <v>0.97557026955764581</v>
      </c>
      <c r="X6">
        <f t="shared" si="7"/>
        <v>-0.2175336263669021</v>
      </c>
      <c r="Y6">
        <f t="shared" si="1"/>
        <v>-2.9213332084863011E-2</v>
      </c>
      <c r="Z6">
        <f t="shared" si="1"/>
        <v>9.3995629359441939E-3</v>
      </c>
      <c r="AA6">
        <f t="shared" si="1"/>
        <v>0.97557026955764581</v>
      </c>
    </row>
    <row r="8" spans="1:27">
      <c r="A8" t="s">
        <v>0</v>
      </c>
    </row>
    <row r="9" spans="1:27">
      <c r="A9">
        <v>4</v>
      </c>
      <c r="B9">
        <v>4</v>
      </c>
    </row>
    <row r="10" spans="1:27">
      <c r="A10">
        <f t="array" ref="A10:D13">MMULT(S3:V6,A3:D6)</f>
        <v>17.242907740769187</v>
      </c>
      <c r="B10">
        <v>-7.8409797560086663</v>
      </c>
      <c r="C10">
        <v>-1.4940405412918196</v>
      </c>
      <c r="D10">
        <v>-11.827953401918659</v>
      </c>
      <c r="N10">
        <v>0</v>
      </c>
      <c r="O10">
        <v>0</v>
      </c>
      <c r="P10">
        <v>0</v>
      </c>
      <c r="Q10">
        <v>0</v>
      </c>
      <c r="S10">
        <v>1</v>
      </c>
      <c r="T10">
        <f t="shared" ref="T10:V12" si="9">-2*O10</f>
        <v>0</v>
      </c>
      <c r="U10">
        <f t="shared" si="9"/>
        <v>0</v>
      </c>
      <c r="V10">
        <f t="shared" si="9"/>
        <v>0</v>
      </c>
      <c r="X10">
        <f t="array" ref="X10:AA13">MMULT(S10:V13,X3:AA6)</f>
        <v>-0.93702008755258759</v>
      </c>
      <c r="Y10">
        <v>-0.26012902932663051</v>
      </c>
      <c r="Z10">
        <v>8.3698058664409367E-2</v>
      </c>
      <c r="AA10">
        <v>-0.2175336263669021</v>
      </c>
    </row>
    <row r="11" spans="1:27">
      <c r="A11">
        <v>2.6367796834847468E-16</v>
      </c>
      <c r="B11">
        <v>-9.1153592677405406</v>
      </c>
      <c r="C11">
        <v>4.679465809852605</v>
      </c>
      <c r="D11">
        <v>4.2689732641639013</v>
      </c>
      <c r="F11">
        <f>B11</f>
        <v>-9.1153592677405406</v>
      </c>
      <c r="G11">
        <f>F11*F11</f>
        <v>83.08977457998337</v>
      </c>
      <c r="H11">
        <f>SQRT(SUM(G11:G13))</f>
        <v>10.780554340942906</v>
      </c>
      <c r="I11">
        <f>F11-H11</f>
        <v>-19.895913608683447</v>
      </c>
      <c r="J11">
        <f>I11*I11</f>
        <v>395.84737832419518</v>
      </c>
      <c r="K11">
        <f>SQRT(SUM(J11:J13))</f>
        <v>20.711783014560449</v>
      </c>
      <c r="L11">
        <f>I11/K$11</f>
        <v>-0.96060844180805471</v>
      </c>
      <c r="N11">
        <v>0</v>
      </c>
      <c r="O11">
        <f t="array" ref="O11:Q13">MMULT(L11:L13,TRANSPOSE(L11:L13))</f>
        <v>0.92276857847289884</v>
      </c>
      <c r="P11">
        <v>-0.20894018302477027</v>
      </c>
      <c r="Q11">
        <v>-0.16616476453682938</v>
      </c>
      <c r="S11">
        <f t="shared" ref="S11:U13" si="10">-2*N11</f>
        <v>0</v>
      </c>
      <c r="T11">
        <f>1-2*O11</f>
        <v>-0.84553715694579767</v>
      </c>
      <c r="U11">
        <f t="shared" si="9"/>
        <v>0.41788036604954054</v>
      </c>
      <c r="V11">
        <f t="shared" si="9"/>
        <v>0.33232952907365876</v>
      </c>
      <c r="X11">
        <v>0.18263168768003069</v>
      </c>
      <c r="Y11">
        <v>-0.82101092516029428</v>
      </c>
      <c r="Z11">
        <v>0.4099889054458784</v>
      </c>
      <c r="AA11">
        <v>0.35283965881668133</v>
      </c>
    </row>
    <row r="12" spans="1:27">
      <c r="A12">
        <v>-1.0408340855860843E-16</v>
      </c>
      <c r="B12">
        <v>4.5049819942101843</v>
      </c>
      <c r="C12">
        <v>-17.037102624984186</v>
      </c>
      <c r="D12">
        <v>6.6927430271502724</v>
      </c>
      <c r="F12">
        <f>B12</f>
        <v>4.5049819942101843</v>
      </c>
      <c r="G12">
        <f t="shared" ref="G12:G13" si="11">F12*F12</f>
        <v>20.294862768157969</v>
      </c>
      <c r="I12">
        <f>F12</f>
        <v>4.5049819942101843</v>
      </c>
      <c r="J12">
        <f t="shared" ref="J12:J13" si="12">I12*I12</f>
        <v>20.294862768157969</v>
      </c>
      <c r="L12">
        <f t="shared" ref="L12:L13" si="13">I12/K$11</f>
        <v>0.21750816870972275</v>
      </c>
      <c r="N12">
        <v>0</v>
      </c>
      <c r="O12">
        <v>-0.20894018302477027</v>
      </c>
      <c r="P12">
        <v>4.7309803455457218E-2</v>
      </c>
      <c r="Q12">
        <v>3.7624272352282578E-2</v>
      </c>
      <c r="S12">
        <f t="shared" si="10"/>
        <v>0</v>
      </c>
      <c r="T12">
        <f t="shared" si="10"/>
        <v>0.41788036604954054</v>
      </c>
      <c r="U12">
        <f>1-2*P12</f>
        <v>0.90538039308908558</v>
      </c>
      <c r="V12">
        <f t="shared" si="9"/>
        <v>-7.5248544704565157E-2</v>
      </c>
      <c r="X12">
        <v>-1.655514393233172E-2</v>
      </c>
      <c r="Y12">
        <v>0.41565711934747807</v>
      </c>
      <c r="Z12">
        <v>0.90609573590713388</v>
      </c>
      <c r="AA12">
        <v>-7.7107740960591781E-2</v>
      </c>
    </row>
    <row r="13" spans="1:27">
      <c r="A13">
        <v>0</v>
      </c>
      <c r="B13">
        <v>3.5826965472785437</v>
      </c>
      <c r="C13">
        <v>11.265245437771688</v>
      </c>
      <c r="D13">
        <v>-9.5119798971332798</v>
      </c>
      <c r="F13">
        <f>B13</f>
        <v>3.5826965472785437</v>
      </c>
      <c r="G13">
        <f t="shared" si="11"/>
        <v>12.835714549881597</v>
      </c>
      <c r="I13">
        <f>F13</f>
        <v>3.5826965472785437</v>
      </c>
      <c r="J13">
        <f t="shared" si="12"/>
        <v>12.835714549881597</v>
      </c>
      <c r="L13">
        <f t="shared" si="13"/>
        <v>0.17297866363122366</v>
      </c>
      <c r="N13">
        <v>0</v>
      </c>
      <c r="O13">
        <v>-0.16616476453682938</v>
      </c>
      <c r="P13">
        <v>3.7624272352282578E-2</v>
      </c>
      <c r="Q13">
        <v>2.9921618071644021E-2</v>
      </c>
      <c r="S13">
        <f t="shared" si="10"/>
        <v>0</v>
      </c>
      <c r="T13">
        <f t="shared" si="10"/>
        <v>0.33232952907365876</v>
      </c>
      <c r="U13">
        <f t="shared" si="10"/>
        <v>-7.5248544704565157E-2</v>
      </c>
      <c r="V13">
        <f>1-2*Q13</f>
        <v>0.94015676385671199</v>
      </c>
      <c r="X13">
        <v>-0.29726242511872303</v>
      </c>
      <c r="Y13">
        <v>0.29240914487200848</v>
      </c>
      <c r="Z13">
        <v>-6.2403924219628648E-2</v>
      </c>
      <c r="AA13">
        <v>0.9067732312159128</v>
      </c>
    </row>
    <row r="15" spans="1:27">
      <c r="A15" t="s">
        <v>8</v>
      </c>
    </row>
    <row r="16" spans="1:27">
      <c r="A16">
        <v>4</v>
      </c>
      <c r="B16">
        <v>4</v>
      </c>
    </row>
    <row r="17" spans="1:27">
      <c r="A17">
        <f t="array" ref="A17:D20">MMULT(S10:V13,A10:D13)</f>
        <v>17.242907740769187</v>
      </c>
      <c r="B17">
        <v>-7.8409797560086663</v>
      </c>
      <c r="C17">
        <v>-1.4940405412918196</v>
      </c>
      <c r="D17">
        <v>-11.827953401918659</v>
      </c>
      <c r="N17">
        <v>0</v>
      </c>
      <c r="O17">
        <v>0</v>
      </c>
      <c r="P17">
        <v>0</v>
      </c>
      <c r="Q17">
        <v>0</v>
      </c>
      <c r="S17">
        <f>1-2*N17</f>
        <v>1</v>
      </c>
      <c r="T17">
        <f t="shared" ref="T17:V19" si="14">-2*O17</f>
        <v>0</v>
      </c>
      <c r="U17">
        <f t="shared" si="14"/>
        <v>0</v>
      </c>
      <c r="V17">
        <f t="shared" si="14"/>
        <v>0</v>
      </c>
      <c r="X17">
        <f t="array" ref="X17:AA20">MMULT(S17:V20,X10:AA13)</f>
        <v>-0.93702008755258759</v>
      </c>
      <c r="Y17">
        <v>-0.26012902932663051</v>
      </c>
      <c r="Z17">
        <v>8.3698058664409367E-2</v>
      </c>
      <c r="AA17">
        <v>-0.2175336263669021</v>
      </c>
    </row>
    <row r="18" spans="1:27">
      <c r="A18">
        <v>-2.6644393257476846E-16</v>
      </c>
      <c r="B18">
        <v>10.780554340942908</v>
      </c>
      <c r="C18">
        <v>-7.3323591870059683</v>
      </c>
      <c r="D18">
        <v>-3.9739214105701128</v>
      </c>
      <c r="N18">
        <v>0</v>
      </c>
      <c r="O18">
        <v>0</v>
      </c>
      <c r="P18">
        <v>0</v>
      </c>
      <c r="Q18">
        <v>0</v>
      </c>
      <c r="S18">
        <f t="shared" ref="S18:U20" si="15">-2*N18</f>
        <v>0</v>
      </c>
      <c r="T18">
        <f>1-2*O18</f>
        <v>1</v>
      </c>
      <c r="U18">
        <f t="shared" si="14"/>
        <v>0</v>
      </c>
      <c r="V18">
        <f t="shared" si="14"/>
        <v>0</v>
      </c>
      <c r="X18">
        <v>0.18263168768003069</v>
      </c>
      <c r="Y18">
        <v>-0.82101092516029428</v>
      </c>
      <c r="Z18">
        <v>0.4099889054458784</v>
      </c>
      <c r="AA18">
        <v>0.35283965881668133</v>
      </c>
    </row>
    <row r="19" spans="1:27">
      <c r="A19">
        <v>1.5950768577814975E-17</v>
      </c>
      <c r="B19">
        <v>-3.3306690738754696E-16</v>
      </c>
      <c r="C19">
        <v>-14.317295111101819</v>
      </c>
      <c r="D19">
        <v>8.5591610675684215</v>
      </c>
      <c r="F19">
        <f>C19</f>
        <v>-14.317295111101819</v>
      </c>
      <c r="G19">
        <f t="shared" ref="G19:G20" si="16">F19*F19</f>
        <v>204.98493929838006</v>
      </c>
      <c r="H19">
        <f>SQRT(SUM(G19:G20))</f>
        <v>19.629124525708924</v>
      </c>
      <c r="I19">
        <f>F19-H19</f>
        <v>-33.946419636810745</v>
      </c>
      <c r="J19">
        <f t="shared" ref="J19:J20" si="17">I19*I19</f>
        <v>1152.3594061584502</v>
      </c>
      <c r="K19">
        <f>SQRT(SUM(J19:J20))</f>
        <v>36.505848798594691</v>
      </c>
      <c r="L19">
        <f>I19/K$19</f>
        <v>-0.92988988762035107</v>
      </c>
      <c r="N19">
        <v>0</v>
      </c>
      <c r="O19">
        <v>0</v>
      </c>
      <c r="P19">
        <f t="array" ref="P19:Q20">MMULT(L19:L20,TRANSPOSE(L19:L20))</f>
        <v>0.86469520309858916</v>
      </c>
      <c r="Q19">
        <v>-0.34204883984144574</v>
      </c>
      <c r="S19">
        <f t="shared" si="15"/>
        <v>0</v>
      </c>
      <c r="T19">
        <f t="shared" si="15"/>
        <v>0</v>
      </c>
      <c r="U19">
        <f>1-2*P19</f>
        <v>-0.72939040619717832</v>
      </c>
      <c r="V19">
        <f t="shared" si="14"/>
        <v>0.68409767968289148</v>
      </c>
      <c r="X19">
        <v>-0.19128137212317151</v>
      </c>
      <c r="Y19">
        <v>-0.10313989759460662</v>
      </c>
      <c r="Z19">
        <v>-0.70358791662859055</v>
      </c>
      <c r="AA19">
        <v>0.67656310997355684</v>
      </c>
    </row>
    <row r="20" spans="1:27">
      <c r="A20">
        <v>9.5460100070273649E-17</v>
      </c>
      <c r="B20">
        <v>0</v>
      </c>
      <c r="C20">
        <v>13.42823854224401</v>
      </c>
      <c r="D20">
        <v>-8.0276655363259799</v>
      </c>
      <c r="F20">
        <f>C20</f>
        <v>13.42823854224401</v>
      </c>
      <c r="G20">
        <f t="shared" si="16"/>
        <v>180.31759034740753</v>
      </c>
      <c r="I20">
        <f>F20</f>
        <v>13.42823854224401</v>
      </c>
      <c r="J20">
        <f t="shared" si="17"/>
        <v>180.31759034740753</v>
      </c>
      <c r="L20">
        <f>I20/K$19</f>
        <v>0.36783800361220298</v>
      </c>
      <c r="N20">
        <v>0</v>
      </c>
      <c r="O20">
        <v>0</v>
      </c>
      <c r="P20">
        <v>-0.34204883984144574</v>
      </c>
      <c r="Q20">
        <v>0.13530479690141106</v>
      </c>
      <c r="S20">
        <f t="shared" si="15"/>
        <v>0</v>
      </c>
      <c r="T20">
        <f t="shared" si="15"/>
        <v>0</v>
      </c>
      <c r="U20">
        <f t="shared" si="15"/>
        <v>0.68409767968289148</v>
      </c>
      <c r="V20">
        <f>1-2*Q20</f>
        <v>0.72939040619717788</v>
      </c>
      <c r="X20">
        <v>-0.22814569655542799</v>
      </c>
      <c r="Y20">
        <v>0.49763049584324814</v>
      </c>
      <c r="Z20">
        <v>0.57434116686977943</v>
      </c>
      <c r="AA20">
        <v>0.60864246876857186</v>
      </c>
    </row>
    <row r="22" spans="1:27">
      <c r="A22" t="s">
        <v>9</v>
      </c>
      <c r="X22" t="s">
        <v>78</v>
      </c>
    </row>
    <row r="23" spans="1:27">
      <c r="A23">
        <v>4</v>
      </c>
      <c r="B23">
        <v>4</v>
      </c>
      <c r="X23">
        <f t="array" ref="X23:AA26">TRANSPOSE(X17:AA20)</f>
        <v>-0.93702008755258759</v>
      </c>
      <c r="Y23">
        <v>0.18263168768003069</v>
      </c>
      <c r="Z23">
        <v>-0.19128137212317151</v>
      </c>
      <c r="AA23">
        <v>-0.22814569655542799</v>
      </c>
    </row>
    <row r="24" spans="1:27">
      <c r="A24">
        <f t="array" ref="A24:D27">MMULT(S17:V20,A17:D20)</f>
        <v>17.242907740769187</v>
      </c>
      <c r="B24">
        <v>-7.8409797560086663</v>
      </c>
      <c r="C24">
        <v>-1.4940405412918196</v>
      </c>
      <c r="D24">
        <v>-11.827953401918659</v>
      </c>
      <c r="X24">
        <v>-0.26012902932663051</v>
      </c>
      <c r="Y24">
        <v>-0.82101092516029428</v>
      </c>
      <c r="Z24">
        <v>-0.10313989759460662</v>
      </c>
      <c r="AA24">
        <v>0.49763049584324814</v>
      </c>
    </row>
    <row r="25" spans="1:27">
      <c r="A25">
        <v>-2.6644393257476846E-16</v>
      </c>
      <c r="B25">
        <v>10.780554340942908</v>
      </c>
      <c r="C25">
        <v>-7.3323591870059683</v>
      </c>
      <c r="D25">
        <v>-3.9739214105701128</v>
      </c>
      <c r="X25">
        <v>8.3698058664409367E-2</v>
      </c>
      <c r="Y25">
        <v>0.4099889054458784</v>
      </c>
      <c r="Z25">
        <v>-0.70358791662859055</v>
      </c>
      <c r="AA25">
        <v>0.57434116686977943</v>
      </c>
    </row>
    <row r="26" spans="1:27">
      <c r="A26">
        <v>5.3669695388241171E-17</v>
      </c>
      <c r="B26">
        <v>2.4293580687024083E-16</v>
      </c>
      <c r="C26">
        <v>19.629124525708932</v>
      </c>
      <c r="D26">
        <v>-11.734677334451723</v>
      </c>
      <c r="X26">
        <v>-0.2175336263669021</v>
      </c>
      <c r="Y26">
        <v>0.35283965881668133</v>
      </c>
      <c r="Z26">
        <v>0.67656310997355684</v>
      </c>
      <c r="AA26">
        <v>0.60864246876857186</v>
      </c>
    </row>
    <row r="27" spans="1:27">
      <c r="A27">
        <v>8.053956493912214E-17</v>
      </c>
      <c r="B27">
        <v>-2.2785029852297736E-16</v>
      </c>
      <c r="C27">
        <v>-1.7763568394002505E-15</v>
      </c>
      <c r="D27">
        <v>-1.9451107391432743E-13</v>
      </c>
    </row>
    <row r="28" spans="1:27">
      <c r="X28" t="s">
        <v>79</v>
      </c>
    </row>
    <row r="29" spans="1:27">
      <c r="A29" t="s">
        <v>80</v>
      </c>
      <c r="B29" t="s">
        <v>78</v>
      </c>
      <c r="S29">
        <f>A3</f>
        <v>-16.156950920916739</v>
      </c>
      <c r="T29">
        <f t="shared" ref="T29:V32" si="18">B3</f>
        <v>9.3160263708859929</v>
      </c>
      <c r="U29">
        <f t="shared" si="18"/>
        <v>-3.6938610070449012</v>
      </c>
      <c r="V29">
        <f t="shared" si="18"/>
        <v>12.601891140270173</v>
      </c>
      <c r="X29">
        <f t="array" ref="X29:AA32">MMULT(X23:AA26,A24:D27)</f>
        <v>-16.156950920916735</v>
      </c>
      <c r="Y29">
        <v>9.3160263708859912</v>
      </c>
      <c r="Z29">
        <v>-3.6938610070449038</v>
      </c>
      <c r="AA29">
        <v>12.601891140270171</v>
      </c>
    </row>
    <row r="30" spans="1:27">
      <c r="A30">
        <v>4</v>
      </c>
      <c r="B30">
        <v>4</v>
      </c>
      <c r="S30">
        <f t="shared" ref="S30:S32" si="19">A4</f>
        <v>-4.4853808533749326</v>
      </c>
      <c r="T30">
        <f t="shared" si="18"/>
        <v>-6.8112864402980655</v>
      </c>
      <c r="U30">
        <f t="shared" si="18"/>
        <v>4.3840444220588299</v>
      </c>
      <c r="V30">
        <f t="shared" si="18"/>
        <v>7.5497403497491895</v>
      </c>
      <c r="X30">
        <v>-4.4853808533749318</v>
      </c>
      <c r="Y30">
        <v>-6.8112864402980682</v>
      </c>
      <c r="Z30">
        <v>4.3840444220588273</v>
      </c>
      <c r="AA30">
        <v>7.5497403497491939</v>
      </c>
    </row>
    <row r="31" spans="1:27">
      <c r="A31">
        <f>X23</f>
        <v>-0.93702008755258759</v>
      </c>
      <c r="B31">
        <f t="shared" ref="B31:D34" si="20">Y23</f>
        <v>0.18263168768003069</v>
      </c>
      <c r="C31">
        <f t="shared" si="20"/>
        <v>-0.19128137212317151</v>
      </c>
      <c r="D31">
        <f t="shared" si="20"/>
        <v>-0.22814569655542799</v>
      </c>
      <c r="S31">
        <f t="shared" si="19"/>
        <v>1.4431979036318978</v>
      </c>
      <c r="T31">
        <f t="shared" si="18"/>
        <v>3.7636328907381351</v>
      </c>
      <c r="U31">
        <f t="shared" si="18"/>
        <v>-16.942049040575363</v>
      </c>
      <c r="V31">
        <f t="shared" si="18"/>
        <v>5.6371367508942392</v>
      </c>
      <c r="X31">
        <v>1.4431979036318978</v>
      </c>
      <c r="Y31">
        <v>3.7636328907381364</v>
      </c>
      <c r="Z31">
        <v>-16.942049040575373</v>
      </c>
      <c r="AA31">
        <v>5.6371367508942472</v>
      </c>
    </row>
    <row r="32" spans="1:27">
      <c r="A32">
        <f t="shared" ref="A32:A34" si="21">X24</f>
        <v>-0.26012902932663051</v>
      </c>
      <c r="B32">
        <f t="shared" si="20"/>
        <v>-0.82101092516029428</v>
      </c>
      <c r="C32">
        <f t="shared" si="20"/>
        <v>-0.10313989759460662</v>
      </c>
      <c r="D32">
        <f t="shared" si="20"/>
        <v>0.49763049584324814</v>
      </c>
      <c r="S32">
        <f t="shared" si="19"/>
        <v>-3.7509122499594487</v>
      </c>
      <c r="T32">
        <f t="shared" si="18"/>
        <v>5.5094838761070211</v>
      </c>
      <c r="U32">
        <f t="shared" si="18"/>
        <v>11.018198478193678</v>
      </c>
      <c r="V32">
        <f t="shared" si="18"/>
        <v>-6.7684292705847415</v>
      </c>
      <c r="X32">
        <v>-3.7509122499594483</v>
      </c>
      <c r="Y32">
        <v>5.5094838761070211</v>
      </c>
      <c r="Z32">
        <v>11.018198478193685</v>
      </c>
      <c r="AA32">
        <v>-6.768429270584746</v>
      </c>
    </row>
    <row r="33" spans="1:22">
      <c r="A33">
        <f t="shared" si="21"/>
        <v>8.3698058664409367E-2</v>
      </c>
      <c r="B33">
        <f t="shared" si="20"/>
        <v>0.4099889054458784</v>
      </c>
      <c r="C33">
        <f t="shared" si="20"/>
        <v>-0.70358791662859055</v>
      </c>
      <c r="D33">
        <f t="shared" si="20"/>
        <v>0.57434116686977943</v>
      </c>
    </row>
    <row r="34" spans="1:22">
      <c r="A34">
        <f t="shared" si="21"/>
        <v>-0.2175336263669021</v>
      </c>
      <c r="B34">
        <f t="shared" si="20"/>
        <v>0.35283965881668133</v>
      </c>
      <c r="C34">
        <f t="shared" si="20"/>
        <v>0.67656310997355684</v>
      </c>
      <c r="D34">
        <f t="shared" si="20"/>
        <v>0.60864246876857186</v>
      </c>
      <c r="S34" t="b">
        <f>ABS(S29-X29) &lt; EXP(-16)</f>
        <v>1</v>
      </c>
      <c r="T34" t="b">
        <f t="shared" ref="T34:V37" si="22">ABS(T29-Y29) &lt; EXP(-16)</f>
        <v>1</v>
      </c>
      <c r="U34" t="b">
        <f t="shared" si="22"/>
        <v>1</v>
      </c>
      <c r="V34" t="b">
        <f t="shared" si="22"/>
        <v>1</v>
      </c>
    </row>
    <row r="35" spans="1:22">
      <c r="S35" t="b">
        <f t="shared" ref="S35:S37" si="23">ABS(S30-X30) &lt; EXP(-16)</f>
        <v>1</v>
      </c>
      <c r="T35" t="b">
        <f t="shared" si="22"/>
        <v>1</v>
      </c>
      <c r="U35" t="b">
        <f t="shared" si="22"/>
        <v>1</v>
      </c>
      <c r="V35" t="b">
        <f t="shared" si="22"/>
        <v>1</v>
      </c>
    </row>
    <row r="36" spans="1:22">
      <c r="S36" t="b">
        <f t="shared" si="23"/>
        <v>1</v>
      </c>
      <c r="T36" t="b">
        <f t="shared" si="22"/>
        <v>1</v>
      </c>
      <c r="U36" t="b">
        <f t="shared" si="22"/>
        <v>1</v>
      </c>
      <c r="V36" t="b">
        <f t="shared" si="22"/>
        <v>1</v>
      </c>
    </row>
    <row r="37" spans="1:22">
      <c r="S37" t="b">
        <f t="shared" si="23"/>
        <v>1</v>
      </c>
      <c r="T37" t="b">
        <f t="shared" si="22"/>
        <v>1</v>
      </c>
      <c r="U37" t="b">
        <f t="shared" si="22"/>
        <v>1</v>
      </c>
      <c r="V37" t="b">
        <f t="shared" si="22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5" sqref="C5:F8"/>
    </sheetView>
  </sheetViews>
  <sheetFormatPr defaultRowHeight="15"/>
  <sheetData>
    <row r="1" spans="1:8">
      <c r="A1">
        <f ca="1">RAND()*20-7</f>
        <v>7.9094871569319274</v>
      </c>
      <c r="B1">
        <f t="shared" ref="B1:H16" ca="1" si="0">RAND()*20-7</f>
        <v>-2.2138207610073568</v>
      </c>
      <c r="C1">
        <f t="shared" ca="1" si="0"/>
        <v>0.16392628576887791</v>
      </c>
      <c r="D1">
        <f t="shared" ca="1" si="0"/>
        <v>2.4807129580119121</v>
      </c>
      <c r="E1">
        <f t="shared" ca="1" si="0"/>
        <v>1.8454269769969489</v>
      </c>
      <c r="F1">
        <f t="shared" ca="1" si="0"/>
        <v>10.952305541618887</v>
      </c>
      <c r="G1">
        <f t="shared" ca="1" si="0"/>
        <v>5.6879569056033894</v>
      </c>
      <c r="H1">
        <f t="shared" ca="1" si="0"/>
        <v>-2.3220788411567739</v>
      </c>
    </row>
    <row r="2" spans="1:8">
      <c r="A2">
        <f t="shared" ref="A2:A16" ca="1" si="1">RAND()*20-7</f>
        <v>7.154616651938877</v>
      </c>
      <c r="B2">
        <f t="shared" ca="1" si="0"/>
        <v>-6.0722813057663281</v>
      </c>
      <c r="C2">
        <f t="shared" ca="1" si="0"/>
        <v>6.8589355750185828</v>
      </c>
      <c r="D2">
        <f t="shared" ca="1" si="0"/>
        <v>6.8104309583642326</v>
      </c>
      <c r="E2">
        <f t="shared" ca="1" si="0"/>
        <v>11.903907712216387</v>
      </c>
      <c r="F2">
        <f t="shared" ca="1" si="0"/>
        <v>4.4704604973111639</v>
      </c>
      <c r="G2">
        <f t="shared" ca="1" si="0"/>
        <v>11.06795579635471</v>
      </c>
      <c r="H2">
        <f t="shared" ca="1" si="0"/>
        <v>8.6114264462145353</v>
      </c>
    </row>
    <row r="3" spans="1:8">
      <c r="A3">
        <f t="shared" ca="1" si="1"/>
        <v>7.9441788242987919</v>
      </c>
      <c r="B3">
        <f t="shared" ca="1" si="0"/>
        <v>-6.8455801347462124</v>
      </c>
      <c r="C3">
        <f t="shared" ca="1" si="0"/>
        <v>-2.4161400049883168</v>
      </c>
      <c r="D3">
        <f t="shared" ca="1" si="0"/>
        <v>5.6702013298754519</v>
      </c>
      <c r="E3">
        <f t="shared" ca="1" si="0"/>
        <v>0.43812295381335975</v>
      </c>
      <c r="F3">
        <f t="shared" ca="1" si="0"/>
        <v>10.760374468124951</v>
      </c>
      <c r="G3">
        <f t="shared" ca="1" si="0"/>
        <v>3.4566905808556925</v>
      </c>
      <c r="H3">
        <f t="shared" ca="1" si="0"/>
        <v>4.202985067324585</v>
      </c>
    </row>
    <row r="4" spans="1:8">
      <c r="A4">
        <f t="shared" ca="1" si="1"/>
        <v>5.5365652893755701</v>
      </c>
      <c r="B4">
        <f t="shared" ca="1" si="0"/>
        <v>-0.53512826343225406</v>
      </c>
      <c r="C4">
        <f t="shared" ca="1" si="0"/>
        <v>-5.9371992612388489</v>
      </c>
      <c r="D4">
        <f t="shared" ca="1" si="0"/>
        <v>7.1057418654362507</v>
      </c>
      <c r="E4">
        <f t="shared" ca="1" si="0"/>
        <v>10.168637744740472</v>
      </c>
      <c r="F4">
        <f t="shared" ca="1" si="0"/>
        <v>12.991727240962906</v>
      </c>
      <c r="G4">
        <f t="shared" ca="1" si="0"/>
        <v>12.937610113847718</v>
      </c>
      <c r="H4">
        <f t="shared" ca="1" si="0"/>
        <v>-6.116145855941995</v>
      </c>
    </row>
    <row r="5" spans="1:8">
      <c r="A5">
        <f t="shared" ca="1" si="1"/>
        <v>-3.2122666397695658</v>
      </c>
      <c r="B5">
        <f t="shared" ca="1" si="0"/>
        <v>-5.3759592070820794</v>
      </c>
      <c r="C5">
        <f t="shared" ca="1" si="0"/>
        <v>0.30874508448758231</v>
      </c>
      <c r="D5">
        <f t="shared" ca="1" si="0"/>
        <v>3.5059877810292868</v>
      </c>
      <c r="E5">
        <f t="shared" ca="1" si="0"/>
        <v>8.6432924810681975</v>
      </c>
      <c r="F5">
        <f t="shared" ca="1" si="0"/>
        <v>12.863566082160688</v>
      </c>
      <c r="G5">
        <f t="shared" ca="1" si="0"/>
        <v>-5.3994729453746464</v>
      </c>
      <c r="H5">
        <f t="shared" ca="1" si="0"/>
        <v>-4.3563140236218283</v>
      </c>
    </row>
    <row r="6" spans="1:8">
      <c r="A6">
        <f t="shared" ca="1" si="1"/>
        <v>4.1474042697163096</v>
      </c>
      <c r="B6">
        <f t="shared" ca="1" si="0"/>
        <v>11.883926417586459</v>
      </c>
      <c r="C6">
        <f t="shared" ca="1" si="0"/>
        <v>7.5290794490463497E-2</v>
      </c>
      <c r="D6">
        <f t="shared" ca="1" si="0"/>
        <v>-6.8234523684380326</v>
      </c>
      <c r="E6">
        <f t="shared" ca="1" si="0"/>
        <v>1.5634531803317788</v>
      </c>
      <c r="F6">
        <f t="shared" ca="1" si="0"/>
        <v>-2.8785691191847578</v>
      </c>
      <c r="G6">
        <f t="shared" ca="1" si="0"/>
        <v>6.2250903913058711</v>
      </c>
      <c r="H6">
        <f t="shared" ca="1" si="0"/>
        <v>7.0889148392602852</v>
      </c>
    </row>
    <row r="7" spans="1:8">
      <c r="A7">
        <f t="shared" ca="1" si="1"/>
        <v>-6.0707743800545648</v>
      </c>
      <c r="B7">
        <f t="shared" ca="1" si="0"/>
        <v>11.915886062787262</v>
      </c>
      <c r="C7">
        <f t="shared" ca="1" si="0"/>
        <v>-2.9504137569228766</v>
      </c>
      <c r="D7">
        <f t="shared" ca="1" si="0"/>
        <v>5.6870951421601834</v>
      </c>
      <c r="E7">
        <f t="shared" ca="1" si="0"/>
        <v>-5.1521695485011536</v>
      </c>
      <c r="F7">
        <f t="shared" ca="1" si="0"/>
        <v>2.4098922805332847</v>
      </c>
      <c r="G7">
        <f t="shared" ca="1" si="0"/>
        <v>10.613538162077941</v>
      </c>
      <c r="H7">
        <f t="shared" ca="1" si="0"/>
        <v>3.4842832446064449</v>
      </c>
    </row>
    <row r="8" spans="1:8">
      <c r="A8">
        <f t="shared" ca="1" si="1"/>
        <v>4.0210300772528171</v>
      </c>
      <c r="B8">
        <f t="shared" ca="1" si="0"/>
        <v>-5.9767924811918114</v>
      </c>
      <c r="C8">
        <f t="shared" ca="1" si="0"/>
        <v>8.2157914216620114</v>
      </c>
      <c r="D8">
        <f t="shared" ca="1" si="0"/>
        <v>-4.3263856817163582</v>
      </c>
      <c r="E8">
        <f t="shared" ca="1" si="0"/>
        <v>1.1908344620440214</v>
      </c>
      <c r="F8">
        <f t="shared" ca="1" si="0"/>
        <v>-0.79433298462935653</v>
      </c>
      <c r="G8">
        <f t="shared" ca="1" si="0"/>
        <v>12.301604438475227</v>
      </c>
      <c r="H8">
        <f t="shared" ca="1" si="0"/>
        <v>12.263878671103846</v>
      </c>
    </row>
    <row r="9" spans="1:8">
      <c r="A9">
        <f t="shared" ca="1" si="1"/>
        <v>1.0931796125932998</v>
      </c>
      <c r="B9">
        <f t="shared" ca="1" si="0"/>
        <v>6.5986783052002451</v>
      </c>
      <c r="C9">
        <f t="shared" ca="1" si="0"/>
        <v>3.5016621816982987</v>
      </c>
      <c r="D9">
        <f t="shared" ca="1" si="0"/>
        <v>12.800182717716236</v>
      </c>
      <c r="E9">
        <f t="shared" ca="1" si="0"/>
        <v>8.6708079719297277</v>
      </c>
      <c r="F9">
        <f t="shared" ca="1" si="0"/>
        <v>10.313852551123947</v>
      </c>
      <c r="G9">
        <f t="shared" ca="1" si="0"/>
        <v>10.161431639908223</v>
      </c>
      <c r="H9">
        <f t="shared" ca="1" si="0"/>
        <v>-6.5673860846408783</v>
      </c>
    </row>
    <row r="10" spans="1:8">
      <c r="A10">
        <f t="shared" ca="1" si="1"/>
        <v>12.321981689606158</v>
      </c>
      <c r="B10">
        <f t="shared" ca="1" si="0"/>
        <v>-2.2979819208274197</v>
      </c>
      <c r="C10">
        <f t="shared" ca="1" si="0"/>
        <v>-2.7895414875692985</v>
      </c>
      <c r="D10">
        <f t="shared" ca="1" si="0"/>
        <v>4.7579705126006289E-3</v>
      </c>
      <c r="E10">
        <f t="shared" ca="1" si="0"/>
        <v>-2.1966783338395288</v>
      </c>
      <c r="F10">
        <f t="shared" ca="1" si="0"/>
        <v>-5.9156939925415806</v>
      </c>
      <c r="G10">
        <f t="shared" ca="1" si="0"/>
        <v>6.6675013499417517</v>
      </c>
      <c r="H10">
        <f t="shared" ca="1" si="0"/>
        <v>6.8900172858018891</v>
      </c>
    </row>
    <row r="11" spans="1:8">
      <c r="A11">
        <f t="shared" ca="1" si="1"/>
        <v>-3.4874203486113413</v>
      </c>
      <c r="B11">
        <f t="shared" ca="1" si="0"/>
        <v>2.2868373843883401</v>
      </c>
      <c r="C11">
        <f t="shared" ca="1" si="0"/>
        <v>-5.7940239705538836</v>
      </c>
      <c r="D11">
        <f t="shared" ca="1" si="0"/>
        <v>10.557329688700356</v>
      </c>
      <c r="E11">
        <f t="shared" ca="1" si="0"/>
        <v>9.7849322678626613</v>
      </c>
      <c r="F11">
        <f t="shared" ca="1" si="0"/>
        <v>-1.9963443354403525</v>
      </c>
      <c r="G11">
        <f t="shared" ca="1" si="0"/>
        <v>-4.8846533745928093</v>
      </c>
      <c r="H11">
        <f t="shared" ca="1" si="0"/>
        <v>12.501224931171734</v>
      </c>
    </row>
    <row r="12" spans="1:8">
      <c r="A12">
        <f t="shared" ca="1" si="1"/>
        <v>-6.8330515491554982</v>
      </c>
      <c r="B12">
        <f t="shared" ca="1" si="0"/>
        <v>7.7517097451064814</v>
      </c>
      <c r="C12">
        <f t="shared" ca="1" si="0"/>
        <v>-6.8698550989101141</v>
      </c>
      <c r="D12">
        <f t="shared" ca="1" si="0"/>
        <v>3.4235917077335305</v>
      </c>
      <c r="E12">
        <f t="shared" ca="1" si="0"/>
        <v>9.6695703985156456</v>
      </c>
      <c r="F12">
        <f t="shared" ca="1" si="0"/>
        <v>1.3656712408824934</v>
      </c>
      <c r="G12">
        <f t="shared" ca="1" si="0"/>
        <v>9.543033394831042</v>
      </c>
      <c r="H12">
        <f t="shared" ca="1" si="0"/>
        <v>6.2118278029925555</v>
      </c>
    </row>
    <row r="13" spans="1:8">
      <c r="A13">
        <f t="shared" ca="1" si="1"/>
        <v>6.6165361143597092</v>
      </c>
      <c r="B13">
        <f t="shared" ca="1" si="0"/>
        <v>10.979414162129473</v>
      </c>
      <c r="C13">
        <f t="shared" ca="1" si="0"/>
        <v>-5.3028896373085743</v>
      </c>
      <c r="D13">
        <f t="shared" ca="1" si="0"/>
        <v>2.8613306903397469</v>
      </c>
      <c r="E13">
        <f t="shared" ca="1" si="0"/>
        <v>-2.2709419340851493</v>
      </c>
      <c r="F13">
        <f t="shared" ca="1" si="0"/>
        <v>1.5587063564986607</v>
      </c>
      <c r="G13">
        <f t="shared" ca="1" si="0"/>
        <v>10.622747210037215</v>
      </c>
      <c r="H13">
        <f t="shared" ca="1" si="0"/>
        <v>5.1431560397569793</v>
      </c>
    </row>
    <row r="14" spans="1:8">
      <c r="A14">
        <f t="shared" ca="1" si="1"/>
        <v>-2.4129087787761261</v>
      </c>
      <c r="B14">
        <f t="shared" ca="1" si="0"/>
        <v>-2.7636084599836916</v>
      </c>
      <c r="C14">
        <f t="shared" ca="1" si="0"/>
        <v>5.8316830352906344</v>
      </c>
      <c r="D14">
        <f t="shared" ca="1" si="0"/>
        <v>2.8719301355950062</v>
      </c>
      <c r="E14">
        <f t="shared" ca="1" si="0"/>
        <v>-1.3981668764028452</v>
      </c>
      <c r="F14">
        <f t="shared" ca="1" si="0"/>
        <v>2.7768070380842502</v>
      </c>
      <c r="G14">
        <f t="shared" ca="1" si="0"/>
        <v>1.0390050263302388</v>
      </c>
      <c r="H14">
        <f t="shared" ca="1" si="0"/>
        <v>6.1839134187863944</v>
      </c>
    </row>
    <row r="15" spans="1:8">
      <c r="A15">
        <f t="shared" ca="1" si="1"/>
        <v>4.6149315603464398</v>
      </c>
      <c r="B15">
        <f t="shared" ca="1" si="0"/>
        <v>-5.2387170381038928</v>
      </c>
      <c r="C15">
        <f t="shared" ca="1" si="0"/>
        <v>0.48991898253817112</v>
      </c>
      <c r="D15">
        <f t="shared" ca="1" si="0"/>
        <v>-2.1440092509603774</v>
      </c>
      <c r="E15">
        <f t="shared" ca="1" si="0"/>
        <v>4.5025844029578561</v>
      </c>
      <c r="F15">
        <f t="shared" ca="1" si="0"/>
        <v>-1.605404378478763</v>
      </c>
      <c r="G15">
        <f t="shared" ca="1" si="0"/>
        <v>0.28932268624851787</v>
      </c>
      <c r="H15">
        <f t="shared" ca="1" si="0"/>
        <v>6.4430537508880228</v>
      </c>
    </row>
    <row r="16" spans="1:8">
      <c r="A16">
        <f t="shared" ca="1" si="1"/>
        <v>12.81497037526999</v>
      </c>
      <c r="B16">
        <f t="shared" ca="1" si="0"/>
        <v>0.94359261929781724</v>
      </c>
      <c r="C16">
        <f t="shared" ca="1" si="0"/>
        <v>2.6364329218515579</v>
      </c>
      <c r="D16">
        <f t="shared" ca="1" si="0"/>
        <v>11.946267378849175</v>
      </c>
      <c r="E16">
        <f t="shared" ca="1" si="0"/>
        <v>4.3435110876448757</v>
      </c>
      <c r="F16">
        <f t="shared" ca="1" si="0"/>
        <v>10.173089344657097</v>
      </c>
      <c r="G16">
        <f t="shared" ca="1" si="0"/>
        <v>12.352980591162037</v>
      </c>
      <c r="H16">
        <f t="shared" ca="1" si="0"/>
        <v>1.348361589264508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4x4</vt:lpstr>
      <vt:lpstr>Full 4x4 (2)</vt:lpstr>
      <vt:lpstr>Single Step 3x3 Template</vt:lpstr>
      <vt:lpstr>QR Decomp Template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2016-10-08T14:07:59Z</dcterms:created>
  <dcterms:modified xsi:type="dcterms:W3CDTF">2016-10-25T03:18:02Z</dcterms:modified>
</cp:coreProperties>
</file>