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firstSheet="4" activeTab="7"/>
  </bookViews>
  <sheets>
    <sheet name="test expect AND data" sheetId="11" r:id="rId1"/>
    <sheet name="test max AND data" sheetId="13" r:id="rId2"/>
    <sheet name="test optimize bias (1)" sheetId="14" r:id="rId3"/>
    <sheet name="test optimize bias (2)" sheetId="15" r:id="rId4"/>
    <sheet name="test align linear insep (1)" sheetId="16" r:id="rId5"/>
    <sheet name="test align linear insep (2)" sheetId="17" r:id="rId6"/>
    <sheet name="test margin linear insep (1)" sheetId="18" r:id="rId7"/>
    <sheet name="test iterate linear insep" sheetId="19" r:id="rId8"/>
    <sheet name="test mixed gauss" sheetId="10" r:id="rId9"/>
    <sheet name="rand" sheetId="2" r:id="rId10"/>
  </sheets>
  <definedNames>
    <definedName name="_xlnm._FilterDatabase" localSheetId="5" hidden="1">'test align linear insep (2)'!$J$113:$J$131</definedName>
    <definedName name="solver_adj" localSheetId="4" hidden="1">'test align linear insep (1)'!$L$134</definedName>
    <definedName name="solver_adj" localSheetId="8" hidden="1">'test mixed gauss'!#REF!</definedName>
    <definedName name="solver_adj" localSheetId="2" hidden="1">'test optimize bias (1)'!$I$130</definedName>
    <definedName name="solver_adj" localSheetId="3" hidden="1">'test optimize bias (2)'!$I$130</definedName>
    <definedName name="solver_cvg" localSheetId="4" hidden="1">0.0001</definedName>
    <definedName name="solver_cvg" localSheetId="8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8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8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8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8" hidden="1">2147483647</definedName>
    <definedName name="solver_itr" localSheetId="2" hidden="1">2147483647</definedName>
    <definedName name="solver_itr" localSheetId="3" hidden="1">2147483647</definedName>
    <definedName name="solver_mip" localSheetId="4" hidden="1">2147483647</definedName>
    <definedName name="solver_mip" localSheetId="8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8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8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8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8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8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8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8" hidden="1">1</definedName>
    <definedName name="solver_nwt" localSheetId="2" hidden="1">1</definedName>
    <definedName name="solver_nwt" localSheetId="3" hidden="1">1</definedName>
    <definedName name="solver_opt" localSheetId="4" hidden="1">'test align linear insep (1)'!$O$144</definedName>
    <definedName name="solver_opt" localSheetId="8" hidden="1">'test mixed gauss'!#REF!</definedName>
    <definedName name="solver_opt" localSheetId="2" hidden="1">'test optimize bias (1)'!$L$140</definedName>
    <definedName name="solver_opt" localSheetId="3" hidden="1">'test optimize bias (2)'!$L$140</definedName>
    <definedName name="solver_pre" localSheetId="4" hidden="1">0.000001</definedName>
    <definedName name="solver_pre" localSheetId="8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8" hidden="1">1</definedName>
    <definedName name="solver_rbv" localSheetId="2" hidden="1">1</definedName>
    <definedName name="solver_rbv" localSheetId="3" hidden="1">1</definedName>
    <definedName name="solver_rlx" localSheetId="4" hidden="1">2</definedName>
    <definedName name="solver_rlx" localSheetId="8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8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8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8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8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8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8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8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8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8" hidden="1">3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8" i="19" l="1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C70" i="19"/>
  <c r="C68" i="19"/>
  <c r="B67" i="19"/>
  <c r="C66" i="19"/>
  <c r="C64" i="19"/>
  <c r="B63" i="19"/>
  <c r="C62" i="19"/>
  <c r="C60" i="19"/>
  <c r="B59" i="19"/>
  <c r="C58" i="19"/>
  <c r="C56" i="19"/>
  <c r="B55" i="19"/>
  <c r="C54" i="19"/>
  <c r="C52" i="19"/>
  <c r="B51" i="19"/>
  <c r="C50" i="19"/>
  <c r="C48" i="19"/>
  <c r="B47" i="19"/>
  <c r="C46" i="19"/>
  <c r="C44" i="19"/>
  <c r="B43" i="19"/>
  <c r="C42" i="19"/>
  <c r="A41" i="19"/>
  <c r="F37" i="19"/>
  <c r="G37" i="19" s="1"/>
  <c r="E37" i="19"/>
  <c r="D37" i="19"/>
  <c r="C71" i="19" s="1"/>
  <c r="C37" i="19"/>
  <c r="B71" i="19" s="1"/>
  <c r="F36" i="19"/>
  <c r="G36" i="19" s="1"/>
  <c r="E36" i="19"/>
  <c r="D36" i="19"/>
  <c r="C36" i="19"/>
  <c r="B70" i="19" s="1"/>
  <c r="F35" i="19"/>
  <c r="G35" i="19" s="1"/>
  <c r="E35" i="19"/>
  <c r="D35" i="19"/>
  <c r="C69" i="19" s="1"/>
  <c r="C35" i="19"/>
  <c r="B69" i="19" s="1"/>
  <c r="G34" i="19"/>
  <c r="F34" i="19"/>
  <c r="E34" i="19"/>
  <c r="D34" i="19"/>
  <c r="C34" i="19"/>
  <c r="B68" i="19" s="1"/>
  <c r="F33" i="19"/>
  <c r="G33" i="19" s="1"/>
  <c r="E33" i="19"/>
  <c r="D33" i="19"/>
  <c r="C67" i="19" s="1"/>
  <c r="C33" i="19"/>
  <c r="F32" i="19"/>
  <c r="G32" i="19" s="1"/>
  <c r="E32" i="19"/>
  <c r="D32" i="19"/>
  <c r="C32" i="19"/>
  <c r="B66" i="19" s="1"/>
  <c r="F31" i="19"/>
  <c r="G31" i="19" s="1"/>
  <c r="E31" i="19"/>
  <c r="D31" i="19"/>
  <c r="C65" i="19" s="1"/>
  <c r="C31" i="19"/>
  <c r="B65" i="19" s="1"/>
  <c r="G30" i="19"/>
  <c r="F30" i="19"/>
  <c r="E30" i="19"/>
  <c r="D30" i="19"/>
  <c r="C30" i="19"/>
  <c r="B64" i="19" s="1"/>
  <c r="F29" i="19"/>
  <c r="G29" i="19" s="1"/>
  <c r="E29" i="19"/>
  <c r="D29" i="19"/>
  <c r="C63" i="19" s="1"/>
  <c r="C29" i="19"/>
  <c r="F28" i="19"/>
  <c r="G28" i="19" s="1"/>
  <c r="E28" i="19"/>
  <c r="D28" i="19"/>
  <c r="C28" i="19"/>
  <c r="B62" i="19" s="1"/>
  <c r="F27" i="19"/>
  <c r="G27" i="19" s="1"/>
  <c r="E27" i="19"/>
  <c r="D27" i="19"/>
  <c r="C61" i="19" s="1"/>
  <c r="C27" i="19"/>
  <c r="B61" i="19" s="1"/>
  <c r="G26" i="19"/>
  <c r="F26" i="19"/>
  <c r="E26" i="19"/>
  <c r="D26" i="19"/>
  <c r="C26" i="19"/>
  <c r="B60" i="19" s="1"/>
  <c r="F25" i="19"/>
  <c r="G25" i="19" s="1"/>
  <c r="E25" i="19"/>
  <c r="D25" i="19"/>
  <c r="C59" i="19" s="1"/>
  <c r="C25" i="19"/>
  <c r="F24" i="19"/>
  <c r="G24" i="19" s="1"/>
  <c r="E24" i="19"/>
  <c r="D24" i="19"/>
  <c r="C24" i="19"/>
  <c r="B58" i="19" s="1"/>
  <c r="F23" i="19"/>
  <c r="G23" i="19" s="1"/>
  <c r="E23" i="19"/>
  <c r="D23" i="19"/>
  <c r="C57" i="19" s="1"/>
  <c r="C23" i="19"/>
  <c r="B57" i="19" s="1"/>
  <c r="G22" i="19"/>
  <c r="F22" i="19"/>
  <c r="E22" i="19"/>
  <c r="D22" i="19"/>
  <c r="C22" i="19"/>
  <c r="B56" i="19" s="1"/>
  <c r="F21" i="19"/>
  <c r="G21" i="19" s="1"/>
  <c r="E21" i="19"/>
  <c r="D21" i="19"/>
  <c r="C55" i="19" s="1"/>
  <c r="C21" i="19"/>
  <c r="F20" i="19"/>
  <c r="G20" i="19" s="1"/>
  <c r="E20" i="19"/>
  <c r="D20" i="19"/>
  <c r="C20" i="19"/>
  <c r="B54" i="19" s="1"/>
  <c r="F19" i="19"/>
  <c r="G19" i="19" s="1"/>
  <c r="E19" i="19"/>
  <c r="D19" i="19"/>
  <c r="C53" i="19" s="1"/>
  <c r="C19" i="19"/>
  <c r="B53" i="19" s="1"/>
  <c r="G18" i="19"/>
  <c r="F18" i="19"/>
  <c r="E18" i="19"/>
  <c r="D18" i="19"/>
  <c r="C18" i="19"/>
  <c r="B52" i="19" s="1"/>
  <c r="F17" i="19"/>
  <c r="G17" i="19" s="1"/>
  <c r="E17" i="19"/>
  <c r="D17" i="19"/>
  <c r="C51" i="19" s="1"/>
  <c r="C17" i="19"/>
  <c r="F16" i="19"/>
  <c r="G16" i="19" s="1"/>
  <c r="E16" i="19"/>
  <c r="D16" i="19"/>
  <c r="C16" i="19"/>
  <c r="B50" i="19" s="1"/>
  <c r="F15" i="19"/>
  <c r="G15" i="19" s="1"/>
  <c r="E15" i="19"/>
  <c r="D15" i="19"/>
  <c r="C49" i="19" s="1"/>
  <c r="C15" i="19"/>
  <c r="B49" i="19" s="1"/>
  <c r="G14" i="19"/>
  <c r="F14" i="19"/>
  <c r="E14" i="19"/>
  <c r="D14" i="19"/>
  <c r="C14" i="19"/>
  <c r="B48" i="19" s="1"/>
  <c r="F13" i="19"/>
  <c r="G13" i="19" s="1"/>
  <c r="E13" i="19"/>
  <c r="D13" i="19"/>
  <c r="C47" i="19" s="1"/>
  <c r="C13" i="19"/>
  <c r="F12" i="19"/>
  <c r="G12" i="19" s="1"/>
  <c r="E12" i="19"/>
  <c r="D12" i="19"/>
  <c r="C12" i="19"/>
  <c r="B46" i="19" s="1"/>
  <c r="F11" i="19"/>
  <c r="F38" i="19" s="1"/>
  <c r="E11" i="19"/>
  <c r="D11" i="19"/>
  <c r="C45" i="19" s="1"/>
  <c r="C11" i="19"/>
  <c r="B45" i="19" s="1"/>
  <c r="G10" i="19"/>
  <c r="F10" i="19"/>
  <c r="E10" i="19"/>
  <c r="D10" i="19"/>
  <c r="C10" i="19"/>
  <c r="B44" i="19" s="1"/>
  <c r="F9" i="19"/>
  <c r="G9" i="19" s="1"/>
  <c r="E9" i="19"/>
  <c r="D9" i="19"/>
  <c r="C43" i="19" s="1"/>
  <c r="C9" i="19"/>
  <c r="F8" i="19"/>
  <c r="G8" i="19" s="1"/>
  <c r="E8" i="19"/>
  <c r="D8" i="19"/>
  <c r="C8" i="19"/>
  <c r="B42" i="19" s="1"/>
  <c r="A151" i="18"/>
  <c r="I116" i="18"/>
  <c r="N147" i="18"/>
  <c r="N14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D113" i="18"/>
  <c r="A145" i="18"/>
  <c r="A144" i="18"/>
  <c r="D143" i="18"/>
  <c r="A143" i="18"/>
  <c r="A142" i="18"/>
  <c r="A141" i="18"/>
  <c r="A140" i="18"/>
  <c r="A139" i="18"/>
  <c r="B138" i="18"/>
  <c r="A138" i="18"/>
  <c r="B137" i="18"/>
  <c r="A137" i="18"/>
  <c r="A136" i="18"/>
  <c r="A135" i="18"/>
  <c r="A134" i="18"/>
  <c r="D133" i="18"/>
  <c r="A133" i="18"/>
  <c r="A132" i="18"/>
  <c r="A131" i="18"/>
  <c r="A130" i="18"/>
  <c r="A129" i="18"/>
  <c r="A128" i="18"/>
  <c r="A127" i="18"/>
  <c r="D126" i="18"/>
  <c r="A126" i="18"/>
  <c r="A125" i="18"/>
  <c r="D124" i="18"/>
  <c r="A124" i="18"/>
  <c r="A123" i="18"/>
  <c r="C122" i="18"/>
  <c r="B122" i="18"/>
  <c r="E122" i="18" s="1"/>
  <c r="B81" i="18" s="1"/>
  <c r="A122" i="18"/>
  <c r="A121" i="18"/>
  <c r="A120" i="18"/>
  <c r="C119" i="18"/>
  <c r="A119" i="18"/>
  <c r="A118" i="18"/>
  <c r="D117" i="18"/>
  <c r="A117" i="18"/>
  <c r="D116" i="18"/>
  <c r="A116" i="18"/>
  <c r="D115" i="18"/>
  <c r="C115" i="18"/>
  <c r="B115" i="18"/>
  <c r="A115" i="18"/>
  <c r="A108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B67" i="18"/>
  <c r="B63" i="18"/>
  <c r="C56" i="18"/>
  <c r="B51" i="18"/>
  <c r="C42" i="18"/>
  <c r="A41" i="18"/>
  <c r="F37" i="18"/>
  <c r="G37" i="18" s="1"/>
  <c r="E37" i="18"/>
  <c r="D145" i="18" s="1"/>
  <c r="D37" i="18"/>
  <c r="C71" i="18" s="1"/>
  <c r="C37" i="18"/>
  <c r="B71" i="18" s="1"/>
  <c r="F36" i="18"/>
  <c r="G36" i="18" s="1"/>
  <c r="E36" i="18"/>
  <c r="D144" i="18" s="1"/>
  <c r="D36" i="18"/>
  <c r="C144" i="18" s="1"/>
  <c r="C36" i="18"/>
  <c r="B70" i="18" s="1"/>
  <c r="F35" i="18"/>
  <c r="G35" i="18" s="1"/>
  <c r="E35" i="18"/>
  <c r="D35" i="18"/>
  <c r="C69" i="18" s="1"/>
  <c r="C35" i="18"/>
  <c r="B69" i="18" s="1"/>
  <c r="G34" i="18"/>
  <c r="F34" i="18"/>
  <c r="E34" i="18"/>
  <c r="D142" i="18" s="1"/>
  <c r="D34" i="18"/>
  <c r="C142" i="18" s="1"/>
  <c r="C34" i="18"/>
  <c r="B68" i="18" s="1"/>
  <c r="F33" i="18"/>
  <c r="G33" i="18" s="1"/>
  <c r="E33" i="18"/>
  <c r="D141" i="18" s="1"/>
  <c r="D33" i="18"/>
  <c r="C67" i="18" s="1"/>
  <c r="C33" i="18"/>
  <c r="B141" i="18" s="1"/>
  <c r="F32" i="18"/>
  <c r="G32" i="18" s="1"/>
  <c r="E32" i="18"/>
  <c r="D140" i="18" s="1"/>
  <c r="D32" i="18"/>
  <c r="C140" i="18" s="1"/>
  <c r="C32" i="18"/>
  <c r="B66" i="18" s="1"/>
  <c r="F31" i="18"/>
  <c r="G31" i="18" s="1"/>
  <c r="E31" i="18"/>
  <c r="D139" i="18" s="1"/>
  <c r="D31" i="18"/>
  <c r="C65" i="18" s="1"/>
  <c r="C31" i="18"/>
  <c r="B65" i="18" s="1"/>
  <c r="F30" i="18"/>
  <c r="G30" i="18" s="1"/>
  <c r="E30" i="18"/>
  <c r="D138" i="18" s="1"/>
  <c r="D30" i="18"/>
  <c r="C64" i="18" s="1"/>
  <c r="C30" i="18"/>
  <c r="B64" i="18" s="1"/>
  <c r="F29" i="18"/>
  <c r="G29" i="18" s="1"/>
  <c r="E29" i="18"/>
  <c r="D137" i="18" s="1"/>
  <c r="D29" i="18"/>
  <c r="C63" i="18" s="1"/>
  <c r="C29" i="18"/>
  <c r="F28" i="18"/>
  <c r="G28" i="18" s="1"/>
  <c r="E28" i="18"/>
  <c r="D136" i="18" s="1"/>
  <c r="D28" i="18"/>
  <c r="C136" i="18" s="1"/>
  <c r="C28" i="18"/>
  <c r="B62" i="18" s="1"/>
  <c r="F27" i="18"/>
  <c r="G27" i="18" s="1"/>
  <c r="E27" i="18"/>
  <c r="D135" i="18" s="1"/>
  <c r="D27" i="18"/>
  <c r="C61" i="18" s="1"/>
  <c r="C27" i="18"/>
  <c r="B61" i="18" s="1"/>
  <c r="F26" i="18"/>
  <c r="G26" i="18" s="1"/>
  <c r="E26" i="18"/>
  <c r="D134" i="18" s="1"/>
  <c r="D26" i="18"/>
  <c r="C134" i="18" s="1"/>
  <c r="C26" i="18"/>
  <c r="B60" i="18" s="1"/>
  <c r="F25" i="18"/>
  <c r="G25" i="18" s="1"/>
  <c r="E25" i="18"/>
  <c r="D25" i="18"/>
  <c r="C59" i="18" s="1"/>
  <c r="C25" i="18"/>
  <c r="B133" i="18" s="1"/>
  <c r="F24" i="18"/>
  <c r="G24" i="18" s="1"/>
  <c r="E24" i="18"/>
  <c r="D132" i="18" s="1"/>
  <c r="D24" i="18"/>
  <c r="C132" i="18" s="1"/>
  <c r="C24" i="18"/>
  <c r="B58" i="18" s="1"/>
  <c r="F23" i="18"/>
  <c r="G23" i="18" s="1"/>
  <c r="E23" i="18"/>
  <c r="D131" i="18" s="1"/>
  <c r="D23" i="18"/>
  <c r="C57" i="18" s="1"/>
  <c r="C23" i="18"/>
  <c r="B57" i="18" s="1"/>
  <c r="F22" i="18"/>
  <c r="G22" i="18" s="1"/>
  <c r="E22" i="18"/>
  <c r="D130" i="18" s="1"/>
  <c r="D22" i="18"/>
  <c r="C130" i="18" s="1"/>
  <c r="C22" i="18"/>
  <c r="B56" i="18" s="1"/>
  <c r="F21" i="18"/>
  <c r="G21" i="18" s="1"/>
  <c r="E21" i="18"/>
  <c r="D129" i="18" s="1"/>
  <c r="D21" i="18"/>
  <c r="C55" i="18" s="1"/>
  <c r="C21" i="18"/>
  <c r="B55" i="18" s="1"/>
  <c r="F20" i="18"/>
  <c r="G20" i="18" s="1"/>
  <c r="E20" i="18"/>
  <c r="D128" i="18" s="1"/>
  <c r="D20" i="18"/>
  <c r="C54" i="18" s="1"/>
  <c r="C20" i="18"/>
  <c r="B54" i="18" s="1"/>
  <c r="F19" i="18"/>
  <c r="G19" i="18" s="1"/>
  <c r="E19" i="18"/>
  <c r="D127" i="18" s="1"/>
  <c r="D19" i="18"/>
  <c r="C53" i="18" s="1"/>
  <c r="C19" i="18"/>
  <c r="B53" i="18" s="1"/>
  <c r="F18" i="18"/>
  <c r="G18" i="18" s="1"/>
  <c r="E18" i="18"/>
  <c r="D18" i="18"/>
  <c r="C126" i="18" s="1"/>
  <c r="C18" i="18"/>
  <c r="B52" i="18" s="1"/>
  <c r="F17" i="18"/>
  <c r="G17" i="18" s="1"/>
  <c r="E17" i="18"/>
  <c r="D125" i="18" s="1"/>
  <c r="D17" i="18"/>
  <c r="C51" i="18" s="1"/>
  <c r="C17" i="18"/>
  <c r="B125" i="18" s="1"/>
  <c r="F16" i="18"/>
  <c r="G16" i="18" s="1"/>
  <c r="E16" i="18"/>
  <c r="D16" i="18"/>
  <c r="C124" i="18" s="1"/>
  <c r="C16" i="18"/>
  <c r="B50" i="18" s="1"/>
  <c r="F15" i="18"/>
  <c r="G15" i="18" s="1"/>
  <c r="E15" i="18"/>
  <c r="D123" i="18" s="1"/>
  <c r="D15" i="18"/>
  <c r="C49" i="18" s="1"/>
  <c r="C15" i="18"/>
  <c r="B49" i="18" s="1"/>
  <c r="F14" i="18"/>
  <c r="G14" i="18" s="1"/>
  <c r="E14" i="18"/>
  <c r="D122" i="18" s="1"/>
  <c r="D14" i="18"/>
  <c r="C48" i="18" s="1"/>
  <c r="C14" i="18"/>
  <c r="B48" i="18" s="1"/>
  <c r="F13" i="18"/>
  <c r="G13" i="18" s="1"/>
  <c r="E13" i="18"/>
  <c r="D121" i="18" s="1"/>
  <c r="D13" i="18"/>
  <c r="C47" i="18" s="1"/>
  <c r="C13" i="18"/>
  <c r="B47" i="18" s="1"/>
  <c r="F12" i="18"/>
  <c r="G12" i="18" s="1"/>
  <c r="E12" i="18"/>
  <c r="D120" i="18" s="1"/>
  <c r="D12" i="18"/>
  <c r="C120" i="18" s="1"/>
  <c r="C12" i="18"/>
  <c r="B46" i="18" s="1"/>
  <c r="F11" i="18"/>
  <c r="G11" i="18" s="1"/>
  <c r="E11" i="18"/>
  <c r="D119" i="18" s="1"/>
  <c r="D11" i="18"/>
  <c r="C45" i="18" s="1"/>
  <c r="C11" i="18"/>
  <c r="B45" i="18" s="1"/>
  <c r="F10" i="18"/>
  <c r="G10" i="18" s="1"/>
  <c r="E10" i="18"/>
  <c r="D118" i="18" s="1"/>
  <c r="D10" i="18"/>
  <c r="C118" i="18" s="1"/>
  <c r="C10" i="18"/>
  <c r="B44" i="18" s="1"/>
  <c r="F9" i="18"/>
  <c r="G9" i="18" s="1"/>
  <c r="E9" i="18"/>
  <c r="D9" i="18"/>
  <c r="C43" i="18" s="1"/>
  <c r="C9" i="18"/>
  <c r="B117" i="18" s="1"/>
  <c r="F8" i="18"/>
  <c r="G8" i="18" s="1"/>
  <c r="E8" i="18"/>
  <c r="D8" i="18"/>
  <c r="C116" i="18" s="1"/>
  <c r="C8" i="18"/>
  <c r="B42" i="18" s="1"/>
  <c r="A143" i="17"/>
  <c r="A142" i="17"/>
  <c r="A141" i="17"/>
  <c r="B140" i="17"/>
  <c r="A140" i="17"/>
  <c r="A139" i="17"/>
  <c r="D138" i="17"/>
  <c r="A138" i="17"/>
  <c r="A137" i="17"/>
  <c r="A136" i="17"/>
  <c r="C135" i="17"/>
  <c r="A135" i="17"/>
  <c r="A134" i="17"/>
  <c r="D133" i="17"/>
  <c r="A133" i="17"/>
  <c r="A132" i="17"/>
  <c r="A131" i="17"/>
  <c r="A130" i="17"/>
  <c r="A129" i="17"/>
  <c r="B128" i="17"/>
  <c r="A128" i="17"/>
  <c r="A127" i="17"/>
  <c r="C126" i="17"/>
  <c r="A126" i="17"/>
  <c r="L125" i="17"/>
  <c r="A125" i="17"/>
  <c r="L124" i="17"/>
  <c r="A124" i="17"/>
  <c r="L123" i="17"/>
  <c r="A123" i="17"/>
  <c r="L122" i="17"/>
  <c r="A122" i="17"/>
  <c r="L121" i="17"/>
  <c r="A121" i="17"/>
  <c r="L120" i="17"/>
  <c r="B120" i="17"/>
  <c r="A120" i="17"/>
  <c r="L119" i="17"/>
  <c r="A119" i="17"/>
  <c r="L118" i="17"/>
  <c r="A118" i="17"/>
  <c r="L117" i="17"/>
  <c r="A117" i="17"/>
  <c r="L116" i="17"/>
  <c r="A116" i="17"/>
  <c r="L115" i="17"/>
  <c r="A115" i="17"/>
  <c r="L114" i="17"/>
  <c r="L132" i="17" s="1"/>
  <c r="L133" i="17" s="1"/>
  <c r="D114" i="17"/>
  <c r="A114" i="17"/>
  <c r="D113" i="17"/>
  <c r="C113" i="17"/>
  <c r="B113" i="17"/>
  <c r="A113" i="17"/>
  <c r="A108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C64" i="17"/>
  <c r="C56" i="17"/>
  <c r="A41" i="17"/>
  <c r="F37" i="17"/>
  <c r="G37" i="17" s="1"/>
  <c r="E37" i="17"/>
  <c r="D143" i="17" s="1"/>
  <c r="D37" i="17"/>
  <c r="C71" i="17" s="1"/>
  <c r="C37" i="17"/>
  <c r="B71" i="17" s="1"/>
  <c r="F36" i="17"/>
  <c r="G36" i="17" s="1"/>
  <c r="E36" i="17"/>
  <c r="D142" i="17" s="1"/>
  <c r="D36" i="17"/>
  <c r="C70" i="17" s="1"/>
  <c r="C36" i="17"/>
  <c r="B70" i="17" s="1"/>
  <c r="F35" i="17"/>
  <c r="G35" i="17" s="1"/>
  <c r="E35" i="17"/>
  <c r="D141" i="17" s="1"/>
  <c r="D35" i="17"/>
  <c r="C69" i="17" s="1"/>
  <c r="C35" i="17"/>
  <c r="B69" i="17" s="1"/>
  <c r="F34" i="17"/>
  <c r="G34" i="17" s="1"/>
  <c r="E34" i="17"/>
  <c r="D140" i="17" s="1"/>
  <c r="D34" i="17"/>
  <c r="C68" i="17" s="1"/>
  <c r="C34" i="17"/>
  <c r="B68" i="17" s="1"/>
  <c r="F33" i="17"/>
  <c r="G33" i="17" s="1"/>
  <c r="E33" i="17"/>
  <c r="D139" i="17" s="1"/>
  <c r="D33" i="17"/>
  <c r="C67" i="17" s="1"/>
  <c r="C33" i="17"/>
  <c r="B67" i="17" s="1"/>
  <c r="F32" i="17"/>
  <c r="G32" i="17" s="1"/>
  <c r="E32" i="17"/>
  <c r="D32" i="17"/>
  <c r="C138" i="17" s="1"/>
  <c r="C32" i="17"/>
  <c r="B66" i="17" s="1"/>
  <c r="F31" i="17"/>
  <c r="G31" i="17" s="1"/>
  <c r="E31" i="17"/>
  <c r="D137" i="17" s="1"/>
  <c r="D31" i="17"/>
  <c r="C65" i="17" s="1"/>
  <c r="C31" i="17"/>
  <c r="B65" i="17" s="1"/>
  <c r="F30" i="17"/>
  <c r="G30" i="17" s="1"/>
  <c r="E30" i="17"/>
  <c r="D136" i="17" s="1"/>
  <c r="D30" i="17"/>
  <c r="C136" i="17" s="1"/>
  <c r="C30" i="17"/>
  <c r="B64" i="17" s="1"/>
  <c r="F29" i="17"/>
  <c r="G29" i="17" s="1"/>
  <c r="E29" i="17"/>
  <c r="D135" i="17" s="1"/>
  <c r="D29" i="17"/>
  <c r="C63" i="17" s="1"/>
  <c r="C29" i="17"/>
  <c r="B63" i="17" s="1"/>
  <c r="F28" i="17"/>
  <c r="G28" i="17" s="1"/>
  <c r="E28" i="17"/>
  <c r="D134" i="17" s="1"/>
  <c r="D28" i="17"/>
  <c r="C134" i="17" s="1"/>
  <c r="C28" i="17"/>
  <c r="B62" i="17" s="1"/>
  <c r="F27" i="17"/>
  <c r="G27" i="17" s="1"/>
  <c r="E27" i="17"/>
  <c r="D27" i="17"/>
  <c r="C61" i="17" s="1"/>
  <c r="C27" i="17"/>
  <c r="B61" i="17" s="1"/>
  <c r="G26" i="17"/>
  <c r="F26" i="17"/>
  <c r="E26" i="17"/>
  <c r="D132" i="17" s="1"/>
  <c r="D26" i="17"/>
  <c r="C132" i="17" s="1"/>
  <c r="C26" i="17"/>
  <c r="B60" i="17" s="1"/>
  <c r="F25" i="17"/>
  <c r="G25" i="17" s="1"/>
  <c r="E25" i="17"/>
  <c r="D131" i="17" s="1"/>
  <c r="D25" i="17"/>
  <c r="C59" i="17" s="1"/>
  <c r="C25" i="17"/>
  <c r="B59" i="17" s="1"/>
  <c r="F24" i="17"/>
  <c r="G24" i="17" s="1"/>
  <c r="E24" i="17"/>
  <c r="D130" i="17" s="1"/>
  <c r="D24" i="17"/>
  <c r="C130" i="17" s="1"/>
  <c r="C24" i="17"/>
  <c r="B58" i="17" s="1"/>
  <c r="F23" i="17"/>
  <c r="G23" i="17" s="1"/>
  <c r="E23" i="17"/>
  <c r="D129" i="17" s="1"/>
  <c r="D23" i="17"/>
  <c r="C57" i="17" s="1"/>
  <c r="C23" i="17"/>
  <c r="B57" i="17" s="1"/>
  <c r="F22" i="17"/>
  <c r="G22" i="17" s="1"/>
  <c r="E22" i="17"/>
  <c r="D128" i="17" s="1"/>
  <c r="D22" i="17"/>
  <c r="C128" i="17" s="1"/>
  <c r="C22" i="17"/>
  <c r="B56" i="17" s="1"/>
  <c r="F21" i="17"/>
  <c r="G21" i="17" s="1"/>
  <c r="E21" i="17"/>
  <c r="D127" i="17" s="1"/>
  <c r="D21" i="17"/>
  <c r="C55" i="17" s="1"/>
  <c r="C21" i="17"/>
  <c r="B55" i="17" s="1"/>
  <c r="F20" i="17"/>
  <c r="G20" i="17" s="1"/>
  <c r="E20" i="17"/>
  <c r="D126" i="17" s="1"/>
  <c r="D20" i="17"/>
  <c r="C54" i="17" s="1"/>
  <c r="C20" i="17"/>
  <c r="B54" i="17" s="1"/>
  <c r="F19" i="17"/>
  <c r="G19" i="17" s="1"/>
  <c r="E19" i="17"/>
  <c r="D125" i="17" s="1"/>
  <c r="D19" i="17"/>
  <c r="C53" i="17" s="1"/>
  <c r="C19" i="17"/>
  <c r="B53" i="17" s="1"/>
  <c r="F18" i="17"/>
  <c r="G18" i="17" s="1"/>
  <c r="E18" i="17"/>
  <c r="D124" i="17" s="1"/>
  <c r="D18" i="17"/>
  <c r="C52" i="17" s="1"/>
  <c r="C18" i="17"/>
  <c r="B52" i="17" s="1"/>
  <c r="G17" i="17"/>
  <c r="F17" i="17"/>
  <c r="E17" i="17"/>
  <c r="D123" i="17" s="1"/>
  <c r="D17" i="17"/>
  <c r="C51" i="17" s="1"/>
  <c r="C17" i="17"/>
  <c r="B51" i="17" s="1"/>
  <c r="F16" i="17"/>
  <c r="G16" i="17" s="1"/>
  <c r="E16" i="17"/>
  <c r="D122" i="17" s="1"/>
  <c r="D16" i="17"/>
  <c r="C122" i="17" s="1"/>
  <c r="C16" i="17"/>
  <c r="B50" i="17" s="1"/>
  <c r="F15" i="17"/>
  <c r="G15" i="17" s="1"/>
  <c r="E15" i="17"/>
  <c r="D121" i="17" s="1"/>
  <c r="D15" i="17"/>
  <c r="C49" i="17" s="1"/>
  <c r="C15" i="17"/>
  <c r="B49" i="17" s="1"/>
  <c r="F14" i="17"/>
  <c r="G14" i="17" s="1"/>
  <c r="E14" i="17"/>
  <c r="D120" i="17" s="1"/>
  <c r="D14" i="17"/>
  <c r="C120" i="17" s="1"/>
  <c r="C14" i="17"/>
  <c r="B48" i="17" s="1"/>
  <c r="F13" i="17"/>
  <c r="G13" i="17" s="1"/>
  <c r="E13" i="17"/>
  <c r="D119" i="17" s="1"/>
  <c r="D13" i="17"/>
  <c r="C47" i="17" s="1"/>
  <c r="C13" i="17"/>
  <c r="B47" i="17" s="1"/>
  <c r="F12" i="17"/>
  <c r="G12" i="17" s="1"/>
  <c r="E12" i="17"/>
  <c r="D118" i="17" s="1"/>
  <c r="D12" i="17"/>
  <c r="C118" i="17" s="1"/>
  <c r="C12" i="17"/>
  <c r="B46" i="17" s="1"/>
  <c r="F11" i="17"/>
  <c r="E11" i="17"/>
  <c r="D117" i="17" s="1"/>
  <c r="D11" i="17"/>
  <c r="C45" i="17" s="1"/>
  <c r="C11" i="17"/>
  <c r="B45" i="17" s="1"/>
  <c r="F10" i="17"/>
  <c r="G10" i="17" s="1"/>
  <c r="E10" i="17"/>
  <c r="D116" i="17" s="1"/>
  <c r="D10" i="17"/>
  <c r="C116" i="17" s="1"/>
  <c r="C10" i="17"/>
  <c r="B44" i="17" s="1"/>
  <c r="F9" i="17"/>
  <c r="G9" i="17" s="1"/>
  <c r="E9" i="17"/>
  <c r="D115" i="17" s="1"/>
  <c r="D9" i="17"/>
  <c r="C43" i="17" s="1"/>
  <c r="C9" i="17"/>
  <c r="B43" i="17" s="1"/>
  <c r="F8" i="17"/>
  <c r="G8" i="17" s="1"/>
  <c r="E8" i="17"/>
  <c r="D8" i="17"/>
  <c r="C114" i="17" s="1"/>
  <c r="C8" i="17"/>
  <c r="B42" i="17" s="1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75" i="16"/>
  <c r="F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14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14" i="16"/>
  <c r="C113" i="16"/>
  <c r="D113" i="16"/>
  <c r="B113" i="16"/>
  <c r="A113" i="16"/>
  <c r="A108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41" i="16"/>
  <c r="F37" i="16"/>
  <c r="G37" i="16" s="1"/>
  <c r="E37" i="16"/>
  <c r="D143" i="16" s="1"/>
  <c r="D37" i="16"/>
  <c r="C71" i="16" s="1"/>
  <c r="C37" i="16"/>
  <c r="B143" i="16" s="1"/>
  <c r="F36" i="16"/>
  <c r="G36" i="16" s="1"/>
  <c r="E36" i="16"/>
  <c r="D142" i="16" s="1"/>
  <c r="D36" i="16"/>
  <c r="C70" i="16" s="1"/>
  <c r="C36" i="16"/>
  <c r="B70" i="16" s="1"/>
  <c r="F35" i="16"/>
  <c r="G35" i="16" s="1"/>
  <c r="E35" i="16"/>
  <c r="D141" i="16" s="1"/>
  <c r="D35" i="16"/>
  <c r="C69" i="16" s="1"/>
  <c r="C35" i="16"/>
  <c r="B69" i="16" s="1"/>
  <c r="F34" i="16"/>
  <c r="G34" i="16" s="1"/>
  <c r="E34" i="16"/>
  <c r="D140" i="16" s="1"/>
  <c r="D34" i="16"/>
  <c r="C68" i="16" s="1"/>
  <c r="C34" i="16"/>
  <c r="B68" i="16" s="1"/>
  <c r="F33" i="16"/>
  <c r="G33" i="16" s="1"/>
  <c r="E33" i="16"/>
  <c r="D139" i="16" s="1"/>
  <c r="D33" i="16"/>
  <c r="C67" i="16" s="1"/>
  <c r="C33" i="16"/>
  <c r="B139" i="16" s="1"/>
  <c r="F32" i="16"/>
  <c r="G32" i="16" s="1"/>
  <c r="E32" i="16"/>
  <c r="D138" i="16" s="1"/>
  <c r="D32" i="16"/>
  <c r="C66" i="16" s="1"/>
  <c r="C32" i="16"/>
  <c r="B66" i="16" s="1"/>
  <c r="F31" i="16"/>
  <c r="G31" i="16" s="1"/>
  <c r="E31" i="16"/>
  <c r="D137" i="16" s="1"/>
  <c r="D31" i="16"/>
  <c r="C65" i="16" s="1"/>
  <c r="C31" i="16"/>
  <c r="B65" i="16" s="1"/>
  <c r="F30" i="16"/>
  <c r="G30" i="16" s="1"/>
  <c r="E30" i="16"/>
  <c r="D136" i="16" s="1"/>
  <c r="D30" i="16"/>
  <c r="C64" i="16" s="1"/>
  <c r="C30" i="16"/>
  <c r="B64" i="16" s="1"/>
  <c r="F29" i="16"/>
  <c r="G29" i="16" s="1"/>
  <c r="E29" i="16"/>
  <c r="D135" i="16" s="1"/>
  <c r="D29" i="16"/>
  <c r="C63" i="16" s="1"/>
  <c r="C29" i="16"/>
  <c r="B135" i="16" s="1"/>
  <c r="F28" i="16"/>
  <c r="G28" i="16" s="1"/>
  <c r="E28" i="16"/>
  <c r="D134" i="16" s="1"/>
  <c r="D28" i="16"/>
  <c r="C62" i="16" s="1"/>
  <c r="C28" i="16"/>
  <c r="B62" i="16" s="1"/>
  <c r="F27" i="16"/>
  <c r="G27" i="16" s="1"/>
  <c r="E27" i="16"/>
  <c r="D133" i="16" s="1"/>
  <c r="D27" i="16"/>
  <c r="C61" i="16" s="1"/>
  <c r="C27" i="16"/>
  <c r="B61" i="16" s="1"/>
  <c r="F26" i="16"/>
  <c r="G26" i="16" s="1"/>
  <c r="E26" i="16"/>
  <c r="D132" i="16" s="1"/>
  <c r="D26" i="16"/>
  <c r="C60" i="16" s="1"/>
  <c r="C26" i="16"/>
  <c r="B60" i="16" s="1"/>
  <c r="F25" i="16"/>
  <c r="G25" i="16" s="1"/>
  <c r="E25" i="16"/>
  <c r="D131" i="16" s="1"/>
  <c r="D25" i="16"/>
  <c r="C59" i="16" s="1"/>
  <c r="C25" i="16"/>
  <c r="B59" i="16" s="1"/>
  <c r="F24" i="16"/>
  <c r="G24" i="16" s="1"/>
  <c r="E24" i="16"/>
  <c r="D130" i="16" s="1"/>
  <c r="D24" i="16"/>
  <c r="C58" i="16" s="1"/>
  <c r="C24" i="16"/>
  <c r="B58" i="16" s="1"/>
  <c r="F23" i="16"/>
  <c r="G23" i="16" s="1"/>
  <c r="E23" i="16"/>
  <c r="D129" i="16" s="1"/>
  <c r="D23" i="16"/>
  <c r="C57" i="16" s="1"/>
  <c r="C23" i="16"/>
  <c r="B57" i="16" s="1"/>
  <c r="F22" i="16"/>
  <c r="G22" i="16" s="1"/>
  <c r="E22" i="16"/>
  <c r="D128" i="16" s="1"/>
  <c r="D22" i="16"/>
  <c r="C56" i="16" s="1"/>
  <c r="C22" i="16"/>
  <c r="B56" i="16" s="1"/>
  <c r="F21" i="16"/>
  <c r="G21" i="16" s="1"/>
  <c r="E21" i="16"/>
  <c r="D127" i="16" s="1"/>
  <c r="D21" i="16"/>
  <c r="C55" i="16" s="1"/>
  <c r="C21" i="16"/>
  <c r="B55" i="16" s="1"/>
  <c r="F20" i="16"/>
  <c r="G20" i="16" s="1"/>
  <c r="E20" i="16"/>
  <c r="D126" i="16" s="1"/>
  <c r="D20" i="16"/>
  <c r="C54" i="16" s="1"/>
  <c r="C20" i="16"/>
  <c r="B54" i="16" s="1"/>
  <c r="F19" i="16"/>
  <c r="G19" i="16" s="1"/>
  <c r="E19" i="16"/>
  <c r="D125" i="16" s="1"/>
  <c r="D19" i="16"/>
  <c r="C53" i="16" s="1"/>
  <c r="C19" i="16"/>
  <c r="B53" i="16" s="1"/>
  <c r="F18" i="16"/>
  <c r="G18" i="16" s="1"/>
  <c r="E18" i="16"/>
  <c r="D124" i="16" s="1"/>
  <c r="D18" i="16"/>
  <c r="C52" i="16" s="1"/>
  <c r="C18" i="16"/>
  <c r="B52" i="16" s="1"/>
  <c r="G17" i="16"/>
  <c r="F17" i="16"/>
  <c r="E17" i="16"/>
  <c r="D123" i="16" s="1"/>
  <c r="D17" i="16"/>
  <c r="C51" i="16" s="1"/>
  <c r="C17" i="16"/>
  <c r="B51" i="16" s="1"/>
  <c r="F16" i="16"/>
  <c r="G16" i="16" s="1"/>
  <c r="E16" i="16"/>
  <c r="D122" i="16" s="1"/>
  <c r="D16" i="16"/>
  <c r="C50" i="16" s="1"/>
  <c r="C16" i="16"/>
  <c r="B50" i="16" s="1"/>
  <c r="F15" i="16"/>
  <c r="G15" i="16" s="1"/>
  <c r="E15" i="16"/>
  <c r="D121" i="16" s="1"/>
  <c r="D15" i="16"/>
  <c r="C49" i="16" s="1"/>
  <c r="C15" i="16"/>
  <c r="B49" i="16" s="1"/>
  <c r="F14" i="16"/>
  <c r="G14" i="16" s="1"/>
  <c r="E14" i="16"/>
  <c r="D120" i="16" s="1"/>
  <c r="D14" i="16"/>
  <c r="C48" i="16" s="1"/>
  <c r="C14" i="16"/>
  <c r="B48" i="16" s="1"/>
  <c r="F13" i="16"/>
  <c r="G13" i="16" s="1"/>
  <c r="E13" i="16"/>
  <c r="D119" i="16" s="1"/>
  <c r="D13" i="16"/>
  <c r="C47" i="16" s="1"/>
  <c r="C13" i="16"/>
  <c r="B47" i="16" s="1"/>
  <c r="F12" i="16"/>
  <c r="G12" i="16" s="1"/>
  <c r="E12" i="16"/>
  <c r="D118" i="16" s="1"/>
  <c r="D12" i="16"/>
  <c r="C46" i="16" s="1"/>
  <c r="C12" i="16"/>
  <c r="B46" i="16" s="1"/>
  <c r="F11" i="16"/>
  <c r="G11" i="16" s="1"/>
  <c r="E11" i="16"/>
  <c r="D117" i="16" s="1"/>
  <c r="D11" i="16"/>
  <c r="C45" i="16" s="1"/>
  <c r="C11" i="16"/>
  <c r="B45" i="16" s="1"/>
  <c r="F10" i="16"/>
  <c r="G10" i="16" s="1"/>
  <c r="E10" i="16"/>
  <c r="D116" i="16" s="1"/>
  <c r="D10" i="16"/>
  <c r="C44" i="16" s="1"/>
  <c r="C10" i="16"/>
  <c r="B44" i="16" s="1"/>
  <c r="F9" i="16"/>
  <c r="G9" i="16" s="1"/>
  <c r="E9" i="16"/>
  <c r="D115" i="16" s="1"/>
  <c r="D9" i="16"/>
  <c r="C43" i="16" s="1"/>
  <c r="C9" i="16"/>
  <c r="B43" i="16" s="1"/>
  <c r="F8" i="16"/>
  <c r="E8" i="16"/>
  <c r="D114" i="16" s="1"/>
  <c r="D8" i="16"/>
  <c r="C42" i="16" s="1"/>
  <c r="C8" i="16"/>
  <c r="B42" i="16" s="1"/>
  <c r="I130" i="15"/>
  <c r="A144" i="15"/>
  <c r="A139" i="15"/>
  <c r="D138" i="15"/>
  <c r="A138" i="15"/>
  <c r="C137" i="15"/>
  <c r="A137" i="15"/>
  <c r="B136" i="15"/>
  <c r="A136" i="15"/>
  <c r="A135" i="15"/>
  <c r="D134" i="15"/>
  <c r="A134" i="15"/>
  <c r="C133" i="15"/>
  <c r="A133" i="15"/>
  <c r="B132" i="15"/>
  <c r="A132" i="15"/>
  <c r="A131" i="15"/>
  <c r="A130" i="15"/>
  <c r="A129" i="15"/>
  <c r="A128" i="15"/>
  <c r="A127" i="15"/>
  <c r="C126" i="15"/>
  <c r="A126" i="15"/>
  <c r="A125" i="15"/>
  <c r="A124" i="15"/>
  <c r="A123" i="15"/>
  <c r="C122" i="15"/>
  <c r="A122" i="15"/>
  <c r="I121" i="15"/>
  <c r="C121" i="15"/>
  <c r="A121" i="15"/>
  <c r="I120" i="15"/>
  <c r="A120" i="15"/>
  <c r="I119" i="15"/>
  <c r="C119" i="15"/>
  <c r="A119" i="15"/>
  <c r="I118" i="15"/>
  <c r="C118" i="15"/>
  <c r="A118" i="15"/>
  <c r="I117" i="15"/>
  <c r="C117" i="15"/>
  <c r="A117" i="15"/>
  <c r="I116" i="15"/>
  <c r="A116" i="15"/>
  <c r="I115" i="15"/>
  <c r="C115" i="15"/>
  <c r="A115" i="15"/>
  <c r="I114" i="15"/>
  <c r="C114" i="15"/>
  <c r="A114" i="15"/>
  <c r="I113" i="15"/>
  <c r="C113" i="15"/>
  <c r="A113" i="15"/>
  <c r="I112" i="15"/>
  <c r="C112" i="15"/>
  <c r="A112" i="15"/>
  <c r="I111" i="15"/>
  <c r="C111" i="15"/>
  <c r="A111" i="15"/>
  <c r="I110" i="15"/>
  <c r="C110" i="15"/>
  <c r="A110" i="15"/>
  <c r="D109" i="15"/>
  <c r="C109" i="15"/>
  <c r="B109" i="15"/>
  <c r="A109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B71" i="15"/>
  <c r="B67" i="15"/>
  <c r="B63" i="15"/>
  <c r="B59" i="15"/>
  <c r="B55" i="15"/>
  <c r="B51" i="15"/>
  <c r="B47" i="15"/>
  <c r="B43" i="15"/>
  <c r="A41" i="15"/>
  <c r="F37" i="15"/>
  <c r="G37" i="15" s="1"/>
  <c r="E37" i="15"/>
  <c r="D139" i="15" s="1"/>
  <c r="D37" i="15"/>
  <c r="C139" i="15" s="1"/>
  <c r="C37" i="15"/>
  <c r="B139" i="15" s="1"/>
  <c r="F36" i="15"/>
  <c r="G36" i="15" s="1"/>
  <c r="E36" i="15"/>
  <c r="D36" i="15"/>
  <c r="C138" i="15" s="1"/>
  <c r="C36" i="15"/>
  <c r="B138" i="15" s="1"/>
  <c r="G35" i="15"/>
  <c r="F35" i="15"/>
  <c r="E35" i="15"/>
  <c r="D137" i="15" s="1"/>
  <c r="D35" i="15"/>
  <c r="C69" i="15" s="1"/>
  <c r="C35" i="15"/>
  <c r="B137" i="15" s="1"/>
  <c r="G34" i="15"/>
  <c r="F34" i="15"/>
  <c r="E34" i="15"/>
  <c r="D136" i="15" s="1"/>
  <c r="D34" i="15"/>
  <c r="C34" i="15"/>
  <c r="B68" i="15" s="1"/>
  <c r="F33" i="15"/>
  <c r="G33" i="15" s="1"/>
  <c r="E33" i="15"/>
  <c r="D135" i="15" s="1"/>
  <c r="D33" i="15"/>
  <c r="C135" i="15" s="1"/>
  <c r="C33" i="15"/>
  <c r="B135" i="15" s="1"/>
  <c r="F32" i="15"/>
  <c r="G32" i="15" s="1"/>
  <c r="E32" i="15"/>
  <c r="D32" i="15"/>
  <c r="C134" i="15" s="1"/>
  <c r="C32" i="15"/>
  <c r="B134" i="15" s="1"/>
  <c r="G31" i="15"/>
  <c r="F31" i="15"/>
  <c r="E31" i="15"/>
  <c r="D133" i="15" s="1"/>
  <c r="D31" i="15"/>
  <c r="C65" i="15" s="1"/>
  <c r="C31" i="15"/>
  <c r="B133" i="15" s="1"/>
  <c r="G30" i="15"/>
  <c r="F30" i="15"/>
  <c r="E30" i="15"/>
  <c r="D132" i="15" s="1"/>
  <c r="D30" i="15"/>
  <c r="C30" i="15"/>
  <c r="B64" i="15" s="1"/>
  <c r="F29" i="15"/>
  <c r="G29" i="15" s="1"/>
  <c r="E29" i="15"/>
  <c r="D131" i="15" s="1"/>
  <c r="D29" i="15"/>
  <c r="C131" i="15" s="1"/>
  <c r="C29" i="15"/>
  <c r="B131" i="15" s="1"/>
  <c r="F28" i="15"/>
  <c r="G28" i="15" s="1"/>
  <c r="E28" i="15"/>
  <c r="D130" i="15" s="1"/>
  <c r="D28" i="15"/>
  <c r="C62" i="15" s="1"/>
  <c r="C28" i="15"/>
  <c r="B62" i="15" s="1"/>
  <c r="G27" i="15"/>
  <c r="F27" i="15"/>
  <c r="E27" i="15"/>
  <c r="D129" i="15" s="1"/>
  <c r="D27" i="15"/>
  <c r="C129" i="15" s="1"/>
  <c r="C27" i="15"/>
  <c r="B129" i="15" s="1"/>
  <c r="G26" i="15"/>
  <c r="F26" i="15"/>
  <c r="E26" i="15"/>
  <c r="D128" i="15" s="1"/>
  <c r="D26" i="15"/>
  <c r="C26" i="15"/>
  <c r="B60" i="15" s="1"/>
  <c r="F25" i="15"/>
  <c r="G25" i="15" s="1"/>
  <c r="E25" i="15"/>
  <c r="D127" i="15" s="1"/>
  <c r="D25" i="15"/>
  <c r="C127" i="15" s="1"/>
  <c r="C25" i="15"/>
  <c r="B127" i="15" s="1"/>
  <c r="F24" i="15"/>
  <c r="G24" i="15" s="1"/>
  <c r="E24" i="15"/>
  <c r="D126" i="15" s="1"/>
  <c r="D24" i="15"/>
  <c r="C58" i="15" s="1"/>
  <c r="C24" i="15"/>
  <c r="B126" i="15" s="1"/>
  <c r="G23" i="15"/>
  <c r="F23" i="15"/>
  <c r="E23" i="15"/>
  <c r="D125" i="15" s="1"/>
  <c r="D23" i="15"/>
  <c r="C125" i="15" s="1"/>
  <c r="C23" i="15"/>
  <c r="B125" i="15" s="1"/>
  <c r="G22" i="15"/>
  <c r="F22" i="15"/>
  <c r="E22" i="15"/>
  <c r="D124" i="15" s="1"/>
  <c r="D22" i="15"/>
  <c r="C22" i="15"/>
  <c r="B56" i="15" s="1"/>
  <c r="F21" i="15"/>
  <c r="G21" i="15" s="1"/>
  <c r="E21" i="15"/>
  <c r="D123" i="15" s="1"/>
  <c r="D21" i="15"/>
  <c r="C123" i="15" s="1"/>
  <c r="C21" i="15"/>
  <c r="B123" i="15" s="1"/>
  <c r="F20" i="15"/>
  <c r="G20" i="15" s="1"/>
  <c r="E20" i="15"/>
  <c r="D122" i="15" s="1"/>
  <c r="D20" i="15"/>
  <c r="C54" i="15" s="1"/>
  <c r="C20" i="15"/>
  <c r="B122" i="15" s="1"/>
  <c r="G19" i="15"/>
  <c r="F19" i="15"/>
  <c r="E19" i="15"/>
  <c r="D121" i="15" s="1"/>
  <c r="D19" i="15"/>
  <c r="C53" i="15" s="1"/>
  <c r="C19" i="15"/>
  <c r="B121" i="15" s="1"/>
  <c r="G18" i="15"/>
  <c r="F18" i="15"/>
  <c r="E18" i="15"/>
  <c r="D120" i="15" s="1"/>
  <c r="D18" i="15"/>
  <c r="C18" i="15"/>
  <c r="B120" i="15" s="1"/>
  <c r="F17" i="15"/>
  <c r="G17" i="15" s="1"/>
  <c r="E17" i="15"/>
  <c r="D119" i="15" s="1"/>
  <c r="D17" i="15"/>
  <c r="C51" i="15" s="1"/>
  <c r="C17" i="15"/>
  <c r="B119" i="15" s="1"/>
  <c r="F16" i="15"/>
  <c r="G16" i="15" s="1"/>
  <c r="E16" i="15"/>
  <c r="D118" i="15" s="1"/>
  <c r="D16" i="15"/>
  <c r="C50" i="15" s="1"/>
  <c r="C16" i="15"/>
  <c r="B118" i="15" s="1"/>
  <c r="G15" i="15"/>
  <c r="F15" i="15"/>
  <c r="E15" i="15"/>
  <c r="D117" i="15" s="1"/>
  <c r="D15" i="15"/>
  <c r="C49" i="15" s="1"/>
  <c r="C15" i="15"/>
  <c r="B117" i="15" s="1"/>
  <c r="G14" i="15"/>
  <c r="F14" i="15"/>
  <c r="E14" i="15"/>
  <c r="D116" i="15" s="1"/>
  <c r="D14" i="15"/>
  <c r="C48" i="15" s="1"/>
  <c r="C14" i="15"/>
  <c r="B116" i="15" s="1"/>
  <c r="F13" i="15"/>
  <c r="G13" i="15" s="1"/>
  <c r="E13" i="15"/>
  <c r="D115" i="15" s="1"/>
  <c r="D13" i="15"/>
  <c r="C47" i="15" s="1"/>
  <c r="C13" i="15"/>
  <c r="B115" i="15" s="1"/>
  <c r="F12" i="15"/>
  <c r="G12" i="15" s="1"/>
  <c r="E12" i="15"/>
  <c r="D114" i="15" s="1"/>
  <c r="D12" i="15"/>
  <c r="C46" i="15" s="1"/>
  <c r="C12" i="15"/>
  <c r="B114" i="15" s="1"/>
  <c r="G11" i="15"/>
  <c r="F11" i="15"/>
  <c r="E11" i="15"/>
  <c r="D113" i="15" s="1"/>
  <c r="D11" i="15"/>
  <c r="C45" i="15" s="1"/>
  <c r="C11" i="15"/>
  <c r="B113" i="15" s="1"/>
  <c r="G10" i="15"/>
  <c r="F10" i="15"/>
  <c r="E10" i="15"/>
  <c r="D112" i="15" s="1"/>
  <c r="D10" i="15"/>
  <c r="C44" i="15" s="1"/>
  <c r="C10" i="15"/>
  <c r="B112" i="15" s="1"/>
  <c r="G9" i="15"/>
  <c r="F9" i="15"/>
  <c r="E9" i="15"/>
  <c r="D111" i="15" s="1"/>
  <c r="D9" i="15"/>
  <c r="C43" i="15" s="1"/>
  <c r="C9" i="15"/>
  <c r="B111" i="15" s="1"/>
  <c r="F8" i="15"/>
  <c r="E8" i="15"/>
  <c r="D110" i="15" s="1"/>
  <c r="D8" i="15"/>
  <c r="C42" i="15" s="1"/>
  <c r="C8" i="15"/>
  <c r="B110" i="15" s="1"/>
  <c r="A144" i="14"/>
  <c r="I128" i="14"/>
  <c r="I129" i="14" s="1"/>
  <c r="I117" i="14"/>
  <c r="I118" i="14"/>
  <c r="I119" i="14"/>
  <c r="I120" i="14"/>
  <c r="I121" i="14"/>
  <c r="I116" i="14"/>
  <c r="I115" i="14"/>
  <c r="I114" i="14"/>
  <c r="I113" i="14"/>
  <c r="I112" i="14"/>
  <c r="I111" i="14"/>
  <c r="I110" i="14"/>
  <c r="A13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D109" i="14"/>
  <c r="C109" i="14"/>
  <c r="B109" i="14"/>
  <c r="A109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75" i="14"/>
  <c r="B46" i="14"/>
  <c r="B50" i="14"/>
  <c r="B54" i="14"/>
  <c r="B58" i="14"/>
  <c r="B62" i="14"/>
  <c r="B66" i="14"/>
  <c r="B70" i="14"/>
  <c r="A41" i="14"/>
  <c r="G13" i="14"/>
  <c r="G29" i="14"/>
  <c r="F9" i="14"/>
  <c r="G9" i="14" s="1"/>
  <c r="F10" i="14"/>
  <c r="G10" i="14" s="1"/>
  <c r="F11" i="14"/>
  <c r="G11" i="14" s="1"/>
  <c r="F12" i="14"/>
  <c r="G12" i="14" s="1"/>
  <c r="F13" i="14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 s="1"/>
  <c r="F21" i="14"/>
  <c r="G21" i="14" s="1"/>
  <c r="F22" i="14"/>
  <c r="G22" i="14" s="1"/>
  <c r="F23" i="14"/>
  <c r="G23" i="14" s="1"/>
  <c r="F24" i="14"/>
  <c r="G24" i="14" s="1"/>
  <c r="F25" i="14"/>
  <c r="G25" i="14" s="1"/>
  <c r="F26" i="14"/>
  <c r="G26" i="14" s="1"/>
  <c r="F27" i="14"/>
  <c r="G27" i="14" s="1"/>
  <c r="F28" i="14"/>
  <c r="G28" i="14" s="1"/>
  <c r="F29" i="14"/>
  <c r="F30" i="14"/>
  <c r="G30" i="14" s="1"/>
  <c r="F31" i="14"/>
  <c r="G31" i="14" s="1"/>
  <c r="F32" i="14"/>
  <c r="G32" i="14" s="1"/>
  <c r="F33" i="14"/>
  <c r="G33" i="14" s="1"/>
  <c r="F34" i="14"/>
  <c r="G34" i="14" s="1"/>
  <c r="F35" i="14"/>
  <c r="G35" i="14" s="1"/>
  <c r="F36" i="14"/>
  <c r="G36" i="14" s="1"/>
  <c r="F37" i="14"/>
  <c r="G37" i="14" s="1"/>
  <c r="F8" i="14"/>
  <c r="F38" i="14" s="1"/>
  <c r="E9" i="14"/>
  <c r="D111" i="14" s="1"/>
  <c r="E10" i="14"/>
  <c r="D112" i="14" s="1"/>
  <c r="E11" i="14"/>
  <c r="D113" i="14" s="1"/>
  <c r="E12" i="14"/>
  <c r="D114" i="14" s="1"/>
  <c r="E13" i="14"/>
  <c r="D115" i="14" s="1"/>
  <c r="E14" i="14"/>
  <c r="D116" i="14" s="1"/>
  <c r="E15" i="14"/>
  <c r="D117" i="14" s="1"/>
  <c r="E16" i="14"/>
  <c r="D118" i="14" s="1"/>
  <c r="E17" i="14"/>
  <c r="D119" i="14" s="1"/>
  <c r="E18" i="14"/>
  <c r="D120" i="14" s="1"/>
  <c r="E19" i="14"/>
  <c r="D121" i="14" s="1"/>
  <c r="E20" i="14"/>
  <c r="D122" i="14" s="1"/>
  <c r="E21" i="14"/>
  <c r="D123" i="14" s="1"/>
  <c r="E22" i="14"/>
  <c r="D124" i="14" s="1"/>
  <c r="E23" i="14"/>
  <c r="D125" i="14" s="1"/>
  <c r="E24" i="14"/>
  <c r="D126" i="14" s="1"/>
  <c r="E25" i="14"/>
  <c r="D127" i="14" s="1"/>
  <c r="E26" i="14"/>
  <c r="D128" i="14" s="1"/>
  <c r="E27" i="14"/>
  <c r="D129" i="14" s="1"/>
  <c r="E28" i="14"/>
  <c r="D130" i="14" s="1"/>
  <c r="E29" i="14"/>
  <c r="D131" i="14" s="1"/>
  <c r="E30" i="14"/>
  <c r="D132" i="14" s="1"/>
  <c r="E31" i="14"/>
  <c r="D133" i="14" s="1"/>
  <c r="E32" i="14"/>
  <c r="D134" i="14" s="1"/>
  <c r="E33" i="14"/>
  <c r="D135" i="14" s="1"/>
  <c r="E34" i="14"/>
  <c r="D136" i="14" s="1"/>
  <c r="E35" i="14"/>
  <c r="D137" i="14" s="1"/>
  <c r="E36" i="14"/>
  <c r="D138" i="14" s="1"/>
  <c r="E37" i="14"/>
  <c r="D139" i="14" s="1"/>
  <c r="E8" i="14"/>
  <c r="D110" i="14" s="1"/>
  <c r="C9" i="14"/>
  <c r="B43" i="14" s="1"/>
  <c r="D9" i="14"/>
  <c r="C43" i="14" s="1"/>
  <c r="C10" i="14"/>
  <c r="B44" i="14" s="1"/>
  <c r="D10" i="14"/>
  <c r="C44" i="14" s="1"/>
  <c r="C11" i="14"/>
  <c r="B45" i="14" s="1"/>
  <c r="D11" i="14"/>
  <c r="C45" i="14" s="1"/>
  <c r="C12" i="14"/>
  <c r="D12" i="14"/>
  <c r="C46" i="14" s="1"/>
  <c r="C13" i="14"/>
  <c r="B47" i="14" s="1"/>
  <c r="D13" i="14"/>
  <c r="C47" i="14" s="1"/>
  <c r="C14" i="14"/>
  <c r="B48" i="14" s="1"/>
  <c r="D14" i="14"/>
  <c r="C48" i="14" s="1"/>
  <c r="C15" i="14"/>
  <c r="B49" i="14" s="1"/>
  <c r="D15" i="14"/>
  <c r="C49" i="14" s="1"/>
  <c r="C16" i="14"/>
  <c r="D16" i="14"/>
  <c r="C50" i="14" s="1"/>
  <c r="C17" i="14"/>
  <c r="B51" i="14" s="1"/>
  <c r="D17" i="14"/>
  <c r="C51" i="14" s="1"/>
  <c r="C18" i="14"/>
  <c r="B52" i="14" s="1"/>
  <c r="D18" i="14"/>
  <c r="C52" i="14" s="1"/>
  <c r="C19" i="14"/>
  <c r="B53" i="14" s="1"/>
  <c r="D19" i="14"/>
  <c r="C53" i="14" s="1"/>
  <c r="C20" i="14"/>
  <c r="D20" i="14"/>
  <c r="C54" i="14" s="1"/>
  <c r="C21" i="14"/>
  <c r="B55" i="14" s="1"/>
  <c r="D21" i="14"/>
  <c r="C55" i="14" s="1"/>
  <c r="C22" i="14"/>
  <c r="B56" i="14" s="1"/>
  <c r="D22" i="14"/>
  <c r="C56" i="14" s="1"/>
  <c r="C23" i="14"/>
  <c r="B57" i="14" s="1"/>
  <c r="D23" i="14"/>
  <c r="C57" i="14" s="1"/>
  <c r="C24" i="14"/>
  <c r="D24" i="14"/>
  <c r="C58" i="14" s="1"/>
  <c r="C25" i="14"/>
  <c r="B59" i="14" s="1"/>
  <c r="D25" i="14"/>
  <c r="C59" i="14" s="1"/>
  <c r="C26" i="14"/>
  <c r="B60" i="14" s="1"/>
  <c r="D26" i="14"/>
  <c r="C60" i="14" s="1"/>
  <c r="C27" i="14"/>
  <c r="B61" i="14" s="1"/>
  <c r="D27" i="14"/>
  <c r="C61" i="14" s="1"/>
  <c r="C28" i="14"/>
  <c r="D28" i="14"/>
  <c r="C62" i="14" s="1"/>
  <c r="C29" i="14"/>
  <c r="B63" i="14" s="1"/>
  <c r="D29" i="14"/>
  <c r="C63" i="14" s="1"/>
  <c r="C30" i="14"/>
  <c r="B64" i="14" s="1"/>
  <c r="D30" i="14"/>
  <c r="C64" i="14" s="1"/>
  <c r="C31" i="14"/>
  <c r="B65" i="14" s="1"/>
  <c r="D31" i="14"/>
  <c r="C65" i="14" s="1"/>
  <c r="C32" i="14"/>
  <c r="D32" i="14"/>
  <c r="C66" i="14" s="1"/>
  <c r="C33" i="14"/>
  <c r="B67" i="14" s="1"/>
  <c r="D33" i="14"/>
  <c r="C67" i="14" s="1"/>
  <c r="C34" i="14"/>
  <c r="B68" i="14" s="1"/>
  <c r="D34" i="14"/>
  <c r="C68" i="14" s="1"/>
  <c r="C35" i="14"/>
  <c r="B69" i="14" s="1"/>
  <c r="D35" i="14"/>
  <c r="C69" i="14" s="1"/>
  <c r="C36" i="14"/>
  <c r="D36" i="14"/>
  <c r="C70" i="14" s="1"/>
  <c r="C37" i="14"/>
  <c r="B139" i="14" s="1"/>
  <c r="D37" i="14"/>
  <c r="C71" i="14" s="1"/>
  <c r="C8" i="14"/>
  <c r="B42" i="14" s="1"/>
  <c r="D8" i="14"/>
  <c r="C42" i="14" s="1"/>
  <c r="G24" i="13"/>
  <c r="G25" i="13"/>
  <c r="G26" i="13"/>
  <c r="G23" i="13"/>
  <c r="F24" i="13"/>
  <c r="F25" i="13"/>
  <c r="F26" i="13"/>
  <c r="F23" i="13"/>
  <c r="G24" i="11"/>
  <c r="G25" i="11"/>
  <c r="G26" i="11"/>
  <c r="G23" i="11"/>
  <c r="F24" i="11"/>
  <c r="F25" i="11"/>
  <c r="F26" i="11"/>
  <c r="F23" i="11"/>
  <c r="G93" i="10"/>
  <c r="F9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53" i="10"/>
  <c r="G11" i="19" l="1"/>
  <c r="G38" i="19" s="1"/>
  <c r="B121" i="18"/>
  <c r="E137" i="18"/>
  <c r="B96" i="18" s="1"/>
  <c r="C138" i="18"/>
  <c r="E138" i="18" s="1"/>
  <c r="C46" i="18"/>
  <c r="C58" i="18"/>
  <c r="B120" i="18"/>
  <c r="E120" i="18" s="1"/>
  <c r="B79" i="18" s="1"/>
  <c r="C121" i="18"/>
  <c r="B136" i="18"/>
  <c r="C137" i="18"/>
  <c r="C135" i="18"/>
  <c r="C62" i="18"/>
  <c r="B123" i="18"/>
  <c r="C127" i="18"/>
  <c r="B139" i="18"/>
  <c r="C143" i="18"/>
  <c r="E133" i="18"/>
  <c r="B92" i="18" s="1"/>
  <c r="B128" i="18"/>
  <c r="B129" i="18"/>
  <c r="B130" i="18"/>
  <c r="E130" i="18" s="1"/>
  <c r="B89" i="18" s="1"/>
  <c r="C52" i="18"/>
  <c r="B131" i="18"/>
  <c r="C128" i="18"/>
  <c r="C129" i="18"/>
  <c r="B43" i="18"/>
  <c r="B59" i="18"/>
  <c r="C70" i="18"/>
  <c r="B116" i="18"/>
  <c r="E116" i="18" s="1"/>
  <c r="B118" i="18"/>
  <c r="E118" i="18" s="1"/>
  <c r="B77" i="18" s="1"/>
  <c r="C123" i="18"/>
  <c r="E123" i="18" s="1"/>
  <c r="B124" i="18"/>
  <c r="E124" i="18" s="1"/>
  <c r="B126" i="18"/>
  <c r="E126" i="18" s="1"/>
  <c r="C131" i="18"/>
  <c r="B132" i="18"/>
  <c r="E132" i="18" s="1"/>
  <c r="B134" i="18"/>
  <c r="E134" i="18" s="1"/>
  <c r="B93" i="18" s="1"/>
  <c r="C139" i="18"/>
  <c r="E139" i="18" s="1"/>
  <c r="F139" i="18" s="1"/>
  <c r="H139" i="18" s="1"/>
  <c r="J139" i="18" s="1"/>
  <c r="M139" i="18" s="1"/>
  <c r="B140" i="18"/>
  <c r="E140" i="18" s="1"/>
  <c r="B142" i="18"/>
  <c r="E142" i="18" s="1"/>
  <c r="B144" i="18"/>
  <c r="E144" i="18" s="1"/>
  <c r="B145" i="18"/>
  <c r="C68" i="18"/>
  <c r="E136" i="18"/>
  <c r="B95" i="18" s="1"/>
  <c r="C145" i="18"/>
  <c r="C44" i="18"/>
  <c r="C50" i="18"/>
  <c r="C60" i="18"/>
  <c r="C66" i="18"/>
  <c r="C117" i="18"/>
  <c r="E117" i="18" s="1"/>
  <c r="B119" i="18"/>
  <c r="E119" i="18" s="1"/>
  <c r="B78" i="18" s="1"/>
  <c r="C125" i="18"/>
  <c r="E125" i="18" s="1"/>
  <c r="B84" i="18" s="1"/>
  <c r="B127" i="18"/>
  <c r="E127" i="18" s="1"/>
  <c r="F127" i="18" s="1"/>
  <c r="G127" i="18" s="1"/>
  <c r="C133" i="18"/>
  <c r="B135" i="18"/>
  <c r="C141" i="18"/>
  <c r="E141" i="18" s="1"/>
  <c r="B143" i="18"/>
  <c r="E143" i="18" s="1"/>
  <c r="F143" i="18" s="1"/>
  <c r="G143" i="18" s="1"/>
  <c r="H143" i="18"/>
  <c r="F133" i="18"/>
  <c r="G139" i="18"/>
  <c r="F122" i="18"/>
  <c r="G38" i="18"/>
  <c r="F38" i="18"/>
  <c r="C119" i="17"/>
  <c r="F38" i="17"/>
  <c r="B114" i="17"/>
  <c r="E114" i="17" s="1"/>
  <c r="B122" i="17"/>
  <c r="C127" i="17"/>
  <c r="B129" i="17"/>
  <c r="B136" i="17"/>
  <c r="E136" i="17" s="1"/>
  <c r="C48" i="17"/>
  <c r="B117" i="17"/>
  <c r="C124" i="17"/>
  <c r="E120" i="17"/>
  <c r="B81" i="17" s="1"/>
  <c r="C42" i="17"/>
  <c r="C50" i="17"/>
  <c r="C58" i="17"/>
  <c r="C66" i="17"/>
  <c r="B115" i="17"/>
  <c r="C117" i="17"/>
  <c r="E117" i="17" s="1"/>
  <c r="B123" i="17"/>
  <c r="B125" i="17"/>
  <c r="C129" i="17"/>
  <c r="E129" i="17" s="1"/>
  <c r="B130" i="17"/>
  <c r="E130" i="17" s="1"/>
  <c r="B131" i="17"/>
  <c r="B137" i="17"/>
  <c r="C140" i="17"/>
  <c r="E140" i="17" s="1"/>
  <c r="B101" i="17" s="1"/>
  <c r="C141" i="17"/>
  <c r="B142" i="17"/>
  <c r="B143" i="17"/>
  <c r="C139" i="17"/>
  <c r="B141" i="17"/>
  <c r="E141" i="17" s="1"/>
  <c r="B102" i="17" s="1"/>
  <c r="C44" i="17"/>
  <c r="C60" i="17"/>
  <c r="C115" i="17"/>
  <c r="E115" i="17" s="1"/>
  <c r="B76" i="17" s="1"/>
  <c r="B116" i="17"/>
  <c r="E116" i="17" s="1"/>
  <c r="G116" i="17" s="1"/>
  <c r="B118" i="17"/>
  <c r="B121" i="17"/>
  <c r="C123" i="17"/>
  <c r="C125" i="17"/>
  <c r="C131" i="17"/>
  <c r="B132" i="17"/>
  <c r="E132" i="17" s="1"/>
  <c r="B133" i="17"/>
  <c r="B134" i="17"/>
  <c r="E134" i="17" s="1"/>
  <c r="G134" i="17" s="1"/>
  <c r="C137" i="17"/>
  <c r="B138" i="17"/>
  <c r="E138" i="17" s="1"/>
  <c r="B99" i="17" s="1"/>
  <c r="C142" i="17"/>
  <c r="C143" i="17"/>
  <c r="C46" i="17"/>
  <c r="C62" i="17"/>
  <c r="B119" i="17"/>
  <c r="E119" i="17" s="1"/>
  <c r="C121" i="17"/>
  <c r="B124" i="17"/>
  <c r="B126" i="17"/>
  <c r="E126" i="17" s="1"/>
  <c r="B127" i="17"/>
  <c r="E127" i="17" s="1"/>
  <c r="B88" i="17" s="1"/>
  <c r="C133" i="17"/>
  <c r="B135" i="17"/>
  <c r="E135" i="17" s="1"/>
  <c r="B139" i="17"/>
  <c r="E118" i="17"/>
  <c r="G141" i="17"/>
  <c r="A149" i="17"/>
  <c r="L134" i="17"/>
  <c r="B77" i="17"/>
  <c r="E128" i="17"/>
  <c r="G120" i="17"/>
  <c r="E122" i="17"/>
  <c r="F135" i="17"/>
  <c r="G135" i="17"/>
  <c r="B96" i="17"/>
  <c r="G11" i="17"/>
  <c r="G38" i="17" s="1"/>
  <c r="L132" i="16"/>
  <c r="L133" i="16" s="1"/>
  <c r="L134" i="16" s="1"/>
  <c r="B71" i="16"/>
  <c r="B114" i="16"/>
  <c r="C143" i="16"/>
  <c r="E143" i="16" s="1"/>
  <c r="C142" i="16"/>
  <c r="C141" i="16"/>
  <c r="C140" i="16"/>
  <c r="C139" i="16"/>
  <c r="E139" i="16" s="1"/>
  <c r="C138" i="16"/>
  <c r="C137" i="16"/>
  <c r="C136" i="16"/>
  <c r="C135" i="16"/>
  <c r="E135" i="16" s="1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B67" i="16"/>
  <c r="F38" i="16"/>
  <c r="B63" i="16"/>
  <c r="C114" i="16"/>
  <c r="B142" i="16"/>
  <c r="B141" i="16"/>
  <c r="B140" i="16"/>
  <c r="B138" i="16"/>
  <c r="B137" i="16"/>
  <c r="B136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G8" i="16"/>
  <c r="G38" i="16" s="1"/>
  <c r="I128" i="15"/>
  <c r="I129" i="15" s="1"/>
  <c r="A149" i="15" s="1"/>
  <c r="C56" i="15"/>
  <c r="C124" i="15"/>
  <c r="C64" i="15"/>
  <c r="C132" i="15"/>
  <c r="B49" i="15"/>
  <c r="B65" i="15"/>
  <c r="B57" i="15"/>
  <c r="C116" i="15"/>
  <c r="C52" i="15"/>
  <c r="C120" i="15"/>
  <c r="C60" i="15"/>
  <c r="C128" i="15"/>
  <c r="C68" i="15"/>
  <c r="C136" i="15"/>
  <c r="B45" i="15"/>
  <c r="B53" i="15"/>
  <c r="B61" i="15"/>
  <c r="B69" i="15"/>
  <c r="F38" i="15"/>
  <c r="B144" i="15" s="1"/>
  <c r="G8" i="15"/>
  <c r="G38" i="15" s="1"/>
  <c r="C55" i="15"/>
  <c r="C57" i="15"/>
  <c r="C59" i="15"/>
  <c r="C61" i="15"/>
  <c r="C63" i="15"/>
  <c r="C67" i="15"/>
  <c r="C71" i="15"/>
  <c r="B124" i="15"/>
  <c r="B128" i="15"/>
  <c r="B130" i="15"/>
  <c r="B42" i="15"/>
  <c r="B44" i="15"/>
  <c r="B46" i="15"/>
  <c r="B48" i="15"/>
  <c r="B50" i="15"/>
  <c r="B52" i="15"/>
  <c r="B54" i="15"/>
  <c r="B58" i="15"/>
  <c r="B66" i="15"/>
  <c r="B70" i="15"/>
  <c r="C130" i="15"/>
  <c r="C66" i="15"/>
  <c r="C70" i="15"/>
  <c r="A149" i="14"/>
  <c r="I130" i="14"/>
  <c r="E134" i="14"/>
  <c r="K134" i="14" s="1"/>
  <c r="L134" i="14" s="1"/>
  <c r="E126" i="14"/>
  <c r="K126" i="14" s="1"/>
  <c r="L126" i="14" s="1"/>
  <c r="E118" i="14"/>
  <c r="K118" i="14" s="1"/>
  <c r="L118" i="14" s="1"/>
  <c r="E110" i="14"/>
  <c r="K110" i="14" s="1"/>
  <c r="L110" i="14" s="1"/>
  <c r="C107" i="14"/>
  <c r="C144" i="14" s="1"/>
  <c r="B107" i="14"/>
  <c r="B144" i="14" s="1"/>
  <c r="C139" i="14"/>
  <c r="B71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E111" i="14" s="1"/>
  <c r="C110" i="14"/>
  <c r="G8" i="14"/>
  <c r="G38" i="14" s="1"/>
  <c r="B24" i="13"/>
  <c r="B23" i="13"/>
  <c r="A9" i="13"/>
  <c r="B5" i="13"/>
  <c r="B25" i="13" s="1"/>
  <c r="B4" i="13"/>
  <c r="C3" i="13"/>
  <c r="B2" i="13"/>
  <c r="A2" i="13"/>
  <c r="C32" i="11"/>
  <c r="B32" i="11"/>
  <c r="C20" i="11"/>
  <c r="B20" i="11"/>
  <c r="B23" i="11"/>
  <c r="A10" i="11"/>
  <c r="B10" i="11" s="1"/>
  <c r="A2" i="11"/>
  <c r="A9" i="11" s="1"/>
  <c r="C4" i="11"/>
  <c r="C5" i="11" s="1"/>
  <c r="B4" i="11"/>
  <c r="B24" i="11" s="1"/>
  <c r="C3" i="11"/>
  <c r="C23" i="11" s="1"/>
  <c r="D52" i="10"/>
  <c r="C52" i="10"/>
  <c r="B52" i="10"/>
  <c r="B97" i="18" l="1"/>
  <c r="F138" i="18"/>
  <c r="B83" i="18"/>
  <c r="F124" i="18"/>
  <c r="G124" i="18" s="1"/>
  <c r="H127" i="18"/>
  <c r="F136" i="18"/>
  <c r="G136" i="18" s="1"/>
  <c r="F137" i="18"/>
  <c r="G137" i="18" s="1"/>
  <c r="F134" i="18"/>
  <c r="G134" i="18" s="1"/>
  <c r="E135" i="18"/>
  <c r="B94" i="18" s="1"/>
  <c r="E121" i="18"/>
  <c r="B102" i="18"/>
  <c r="B98" i="18"/>
  <c r="E145" i="18"/>
  <c r="B104" i="18" s="1"/>
  <c r="E129" i="18"/>
  <c r="B88" i="18" s="1"/>
  <c r="B103" i="18"/>
  <c r="F144" i="18"/>
  <c r="G144" i="18" s="1"/>
  <c r="B75" i="18"/>
  <c r="F116" i="18"/>
  <c r="B100" i="18"/>
  <c r="F141" i="18"/>
  <c r="G141" i="18" s="1"/>
  <c r="B91" i="18"/>
  <c r="F132" i="18"/>
  <c r="B76" i="18"/>
  <c r="F117" i="18"/>
  <c r="G117" i="18" s="1"/>
  <c r="B99" i="18"/>
  <c r="F140" i="18"/>
  <c r="B101" i="18"/>
  <c r="F142" i="18"/>
  <c r="F123" i="18"/>
  <c r="B82" i="18"/>
  <c r="F119" i="18"/>
  <c r="H119" i="18" s="1"/>
  <c r="F125" i="18"/>
  <c r="G125" i="18" s="1"/>
  <c r="F118" i="18"/>
  <c r="H118" i="18" s="1"/>
  <c r="J118" i="18" s="1"/>
  <c r="M118" i="18" s="1"/>
  <c r="B85" i="18"/>
  <c r="F126" i="18"/>
  <c r="E131" i="18"/>
  <c r="F130" i="18"/>
  <c r="H130" i="18" s="1"/>
  <c r="F135" i="18"/>
  <c r="G135" i="18" s="1"/>
  <c r="F120" i="18"/>
  <c r="H120" i="18" s="1"/>
  <c r="B86" i="18"/>
  <c r="F145" i="18"/>
  <c r="E128" i="18"/>
  <c r="H134" i="18"/>
  <c r="J134" i="18" s="1"/>
  <c r="M134" i="18" s="1"/>
  <c r="G116" i="18"/>
  <c r="H116" i="18"/>
  <c r="H137" i="18"/>
  <c r="H122" i="18"/>
  <c r="G122" i="18"/>
  <c r="H132" i="18"/>
  <c r="G132" i="18"/>
  <c r="J127" i="18"/>
  <c r="M127" i="18" s="1"/>
  <c r="H135" i="18"/>
  <c r="G120" i="18"/>
  <c r="H136" i="18"/>
  <c r="G145" i="18"/>
  <c r="H145" i="18"/>
  <c r="H144" i="18"/>
  <c r="H138" i="18"/>
  <c r="G138" i="18"/>
  <c r="H124" i="18"/>
  <c r="H140" i="18"/>
  <c r="G140" i="18"/>
  <c r="H117" i="18"/>
  <c r="G133" i="18"/>
  <c r="H133" i="18"/>
  <c r="J143" i="18"/>
  <c r="M143" i="18" s="1"/>
  <c r="B97" i="17"/>
  <c r="F136" i="17"/>
  <c r="G136" i="17"/>
  <c r="F140" i="17"/>
  <c r="F127" i="17"/>
  <c r="G115" i="17"/>
  <c r="G127" i="17"/>
  <c r="B95" i="17"/>
  <c r="E124" i="17"/>
  <c r="E131" i="17"/>
  <c r="F115" i="17"/>
  <c r="G140" i="17"/>
  <c r="F120" i="17"/>
  <c r="E133" i="17"/>
  <c r="B94" i="17" s="1"/>
  <c r="F117" i="17"/>
  <c r="G117" i="17"/>
  <c r="B78" i="17"/>
  <c r="B80" i="17"/>
  <c r="G119" i="17"/>
  <c r="F119" i="17"/>
  <c r="F129" i="17"/>
  <c r="G129" i="17"/>
  <c r="B90" i="17"/>
  <c r="F133" i="17"/>
  <c r="E142" i="17"/>
  <c r="E123" i="17"/>
  <c r="F138" i="17"/>
  <c r="G133" i="17"/>
  <c r="F134" i="17"/>
  <c r="F116" i="17"/>
  <c r="E139" i="17"/>
  <c r="E121" i="17"/>
  <c r="G138" i="17"/>
  <c r="G131" i="17"/>
  <c r="F141" i="17"/>
  <c r="E143" i="17"/>
  <c r="E137" i="17"/>
  <c r="E125" i="17"/>
  <c r="B91" i="17"/>
  <c r="G130" i="17"/>
  <c r="F130" i="17"/>
  <c r="B89" i="17"/>
  <c r="G128" i="17"/>
  <c r="F128" i="17"/>
  <c r="B75" i="17"/>
  <c r="G114" i="17"/>
  <c r="F114" i="17"/>
  <c r="B93" i="17"/>
  <c r="G132" i="17"/>
  <c r="F132" i="17"/>
  <c r="B83" i="17"/>
  <c r="G122" i="17"/>
  <c r="F122" i="17"/>
  <c r="B87" i="17"/>
  <c r="G126" i="17"/>
  <c r="F126" i="17"/>
  <c r="B79" i="17"/>
  <c r="G118" i="17"/>
  <c r="F118" i="17"/>
  <c r="A147" i="16"/>
  <c r="A151" i="16" s="1"/>
  <c r="F135" i="16"/>
  <c r="F139" i="16"/>
  <c r="F143" i="16"/>
  <c r="E116" i="16"/>
  <c r="E128" i="16"/>
  <c r="E137" i="16"/>
  <c r="E117" i="16"/>
  <c r="E121" i="16"/>
  <c r="E125" i="16"/>
  <c r="E129" i="16"/>
  <c r="E133" i="16"/>
  <c r="E138" i="16"/>
  <c r="E124" i="16"/>
  <c r="E132" i="16"/>
  <c r="E118" i="16"/>
  <c r="E122" i="16"/>
  <c r="E126" i="16"/>
  <c r="E130" i="16"/>
  <c r="E134" i="16"/>
  <c r="E140" i="16"/>
  <c r="E114" i="16"/>
  <c r="E120" i="16"/>
  <c r="E142" i="16"/>
  <c r="E115" i="16"/>
  <c r="E119" i="16"/>
  <c r="E123" i="16"/>
  <c r="E127" i="16"/>
  <c r="E131" i="16"/>
  <c r="E136" i="16"/>
  <c r="E141" i="16"/>
  <c r="C144" i="15"/>
  <c r="K111" i="14"/>
  <c r="L111" i="14" s="1"/>
  <c r="L140" i="14" s="1"/>
  <c r="E119" i="14"/>
  <c r="K119" i="14" s="1"/>
  <c r="L119" i="14" s="1"/>
  <c r="E127" i="14"/>
  <c r="K127" i="14" s="1"/>
  <c r="L127" i="14" s="1"/>
  <c r="E112" i="14"/>
  <c r="K112" i="14" s="1"/>
  <c r="L112" i="14" s="1"/>
  <c r="E120" i="14"/>
  <c r="K120" i="14" s="1"/>
  <c r="L120" i="14" s="1"/>
  <c r="E128" i="14"/>
  <c r="K128" i="14" s="1"/>
  <c r="L128" i="14" s="1"/>
  <c r="E136" i="14"/>
  <c r="K136" i="14" s="1"/>
  <c r="L136" i="14" s="1"/>
  <c r="E113" i="14"/>
  <c r="K113" i="14" s="1"/>
  <c r="L113" i="14" s="1"/>
  <c r="E121" i="14"/>
  <c r="K121" i="14" s="1"/>
  <c r="L121" i="14" s="1"/>
  <c r="E129" i="14"/>
  <c r="K129" i="14" s="1"/>
  <c r="L129" i="14" s="1"/>
  <c r="E114" i="14"/>
  <c r="K114" i="14" s="1"/>
  <c r="L114" i="14" s="1"/>
  <c r="E122" i="14"/>
  <c r="K122" i="14" s="1"/>
  <c r="L122" i="14" s="1"/>
  <c r="E130" i="14"/>
  <c r="K130" i="14" s="1"/>
  <c r="L130" i="14" s="1"/>
  <c r="E138" i="14"/>
  <c r="K138" i="14" s="1"/>
  <c r="L138" i="14" s="1"/>
  <c r="E139" i="14"/>
  <c r="K139" i="14" s="1"/>
  <c r="L139" i="14" s="1"/>
  <c r="E115" i="14"/>
  <c r="K115" i="14" s="1"/>
  <c r="L115" i="14" s="1"/>
  <c r="E123" i="14"/>
  <c r="K123" i="14" s="1"/>
  <c r="L123" i="14" s="1"/>
  <c r="E131" i="14"/>
  <c r="K131" i="14" s="1"/>
  <c r="L131" i="14" s="1"/>
  <c r="E116" i="14"/>
  <c r="K116" i="14" s="1"/>
  <c r="L116" i="14" s="1"/>
  <c r="E124" i="14"/>
  <c r="K124" i="14" s="1"/>
  <c r="L124" i="14" s="1"/>
  <c r="E132" i="14"/>
  <c r="K132" i="14" s="1"/>
  <c r="L132" i="14" s="1"/>
  <c r="E135" i="14"/>
  <c r="K135" i="14" s="1"/>
  <c r="L135" i="14" s="1"/>
  <c r="E137" i="14"/>
  <c r="K137" i="14" s="1"/>
  <c r="L137" i="14" s="1"/>
  <c r="E117" i="14"/>
  <c r="K117" i="14" s="1"/>
  <c r="L117" i="14" s="1"/>
  <c r="E125" i="14"/>
  <c r="K125" i="14" s="1"/>
  <c r="L125" i="14" s="1"/>
  <c r="E133" i="14"/>
  <c r="K133" i="14" s="1"/>
  <c r="L133" i="14" s="1"/>
  <c r="A10" i="13"/>
  <c r="B10" i="13" s="1"/>
  <c r="B6" i="13"/>
  <c r="C23" i="13"/>
  <c r="C4" i="13"/>
  <c r="A11" i="13" s="1"/>
  <c r="B11" i="13" s="1"/>
  <c r="B5" i="11"/>
  <c r="B25" i="11" s="1"/>
  <c r="D23" i="11"/>
  <c r="C10" i="11"/>
  <c r="C6" i="11"/>
  <c r="C26" i="11" s="1"/>
  <c r="C25" i="11"/>
  <c r="C24" i="11"/>
  <c r="B2" i="11"/>
  <c r="A12" i="11"/>
  <c r="B12" i="11" s="1"/>
  <c r="A11" i="11"/>
  <c r="B11" i="11" s="1"/>
  <c r="B6" i="11"/>
  <c r="F2" i="10"/>
  <c r="B18" i="10" s="1"/>
  <c r="B65" i="10" s="1"/>
  <c r="H141" i="18" l="1"/>
  <c r="G119" i="18"/>
  <c r="B80" i="18"/>
  <c r="F121" i="18"/>
  <c r="F129" i="18"/>
  <c r="G129" i="18" s="1"/>
  <c r="H123" i="18"/>
  <c r="J123" i="18" s="1"/>
  <c r="M123" i="18" s="1"/>
  <c r="G123" i="18"/>
  <c r="H129" i="18"/>
  <c r="J129" i="18" s="1"/>
  <c r="M129" i="18" s="1"/>
  <c r="G130" i="18"/>
  <c r="F131" i="18"/>
  <c r="B90" i="18"/>
  <c r="H142" i="18"/>
  <c r="J142" i="18" s="1"/>
  <c r="M142" i="18" s="1"/>
  <c r="G142" i="18"/>
  <c r="H125" i="18"/>
  <c r="G118" i="18"/>
  <c r="B87" i="18"/>
  <c r="F128" i="18"/>
  <c r="H126" i="18"/>
  <c r="J126" i="18" s="1"/>
  <c r="M126" i="18" s="1"/>
  <c r="G126" i="18"/>
  <c r="J119" i="18"/>
  <c r="M119" i="18" s="1"/>
  <c r="J140" i="18"/>
  <c r="M140" i="18" s="1"/>
  <c r="J138" i="18"/>
  <c r="M138" i="18" s="1"/>
  <c r="J120" i="18"/>
  <c r="M120" i="18" s="1"/>
  <c r="J130" i="18"/>
  <c r="M130" i="18" s="1"/>
  <c r="J141" i="18"/>
  <c r="M141" i="18" s="1"/>
  <c r="J133" i="18"/>
  <c r="M133" i="18" s="1"/>
  <c r="J144" i="18"/>
  <c r="M144" i="18" s="1"/>
  <c r="J137" i="18"/>
  <c r="M137" i="18" s="1"/>
  <c r="J117" i="18"/>
  <c r="M117" i="18" s="1"/>
  <c r="J145" i="18"/>
  <c r="M145" i="18" s="1"/>
  <c r="J132" i="18"/>
  <c r="M132" i="18" s="1"/>
  <c r="J122" i="18"/>
  <c r="M122" i="18" s="1"/>
  <c r="J116" i="18"/>
  <c r="M116" i="18" s="1"/>
  <c r="J124" i="18"/>
  <c r="M124" i="18" s="1"/>
  <c r="J136" i="18"/>
  <c r="M136" i="18" s="1"/>
  <c r="J135" i="18"/>
  <c r="M135" i="18" s="1"/>
  <c r="J125" i="18"/>
  <c r="M125" i="18" s="1"/>
  <c r="B92" i="17"/>
  <c r="F131" i="17"/>
  <c r="B85" i="17"/>
  <c r="F124" i="17"/>
  <c r="G124" i="17"/>
  <c r="G125" i="17"/>
  <c r="F125" i="17"/>
  <c r="B86" i="17"/>
  <c r="B84" i="17"/>
  <c r="F123" i="17"/>
  <c r="G123" i="17"/>
  <c r="G137" i="17"/>
  <c r="B98" i="17"/>
  <c r="F137" i="17"/>
  <c r="B103" i="17"/>
  <c r="F142" i="17"/>
  <c r="G142" i="17"/>
  <c r="G143" i="17"/>
  <c r="F143" i="17"/>
  <c r="B104" i="17"/>
  <c r="B82" i="17"/>
  <c r="F121" i="17"/>
  <c r="G121" i="17"/>
  <c r="G139" i="17"/>
  <c r="F139" i="17"/>
  <c r="B100" i="17"/>
  <c r="F131" i="16"/>
  <c r="F126" i="16"/>
  <c r="F138" i="16"/>
  <c r="F116" i="16"/>
  <c r="F136" i="16"/>
  <c r="F140" i="16"/>
  <c r="F132" i="16"/>
  <c r="F133" i="16"/>
  <c r="F117" i="16"/>
  <c r="F137" i="16"/>
  <c r="F115" i="16"/>
  <c r="F134" i="16"/>
  <c r="F127" i="16"/>
  <c r="F142" i="16"/>
  <c r="F130" i="16"/>
  <c r="F122" i="16"/>
  <c r="F125" i="16"/>
  <c r="F128" i="16"/>
  <c r="F118" i="16"/>
  <c r="F119" i="16"/>
  <c r="F141" i="16"/>
  <c r="F123" i="16"/>
  <c r="F120" i="16"/>
  <c r="F124" i="16"/>
  <c r="F129" i="16"/>
  <c r="F121" i="16"/>
  <c r="E125" i="15"/>
  <c r="K125" i="15" s="1"/>
  <c r="L125" i="15" s="1"/>
  <c r="E114" i="15"/>
  <c r="K114" i="15" s="1"/>
  <c r="L114" i="15" s="1"/>
  <c r="E133" i="15"/>
  <c r="K133" i="15" s="1"/>
  <c r="L133" i="15" s="1"/>
  <c r="E110" i="15"/>
  <c r="K110" i="15" s="1"/>
  <c r="L110" i="15" s="1"/>
  <c r="E137" i="15"/>
  <c r="K137" i="15" s="1"/>
  <c r="L137" i="15" s="1"/>
  <c r="E120" i="15"/>
  <c r="K120" i="15" s="1"/>
  <c r="L120" i="15" s="1"/>
  <c r="E127" i="15"/>
  <c r="K127" i="15" s="1"/>
  <c r="L127" i="15" s="1"/>
  <c r="E123" i="15"/>
  <c r="K123" i="15" s="1"/>
  <c r="L123" i="15" s="1"/>
  <c r="E134" i="15"/>
  <c r="K134" i="15" s="1"/>
  <c r="L134" i="15" s="1"/>
  <c r="E115" i="15"/>
  <c r="K115" i="15" s="1"/>
  <c r="L115" i="15" s="1"/>
  <c r="E113" i="15"/>
  <c r="K113" i="15" s="1"/>
  <c r="L113" i="15" s="1"/>
  <c r="E118" i="15"/>
  <c r="K118" i="15" s="1"/>
  <c r="L118" i="15" s="1"/>
  <c r="E119" i="15"/>
  <c r="K119" i="15" s="1"/>
  <c r="L119" i="15" s="1"/>
  <c r="E112" i="15"/>
  <c r="K112" i="15" s="1"/>
  <c r="L112" i="15" s="1"/>
  <c r="E122" i="15"/>
  <c r="K122" i="15" s="1"/>
  <c r="L122" i="15" s="1"/>
  <c r="E116" i="15"/>
  <c r="K116" i="15" s="1"/>
  <c r="L116" i="15" s="1"/>
  <c r="E129" i="15"/>
  <c r="K129" i="15" s="1"/>
  <c r="L129" i="15" s="1"/>
  <c r="E124" i="15"/>
  <c r="K124" i="15" s="1"/>
  <c r="L124" i="15" s="1"/>
  <c r="E136" i="15"/>
  <c r="K136" i="15" s="1"/>
  <c r="L136" i="15" s="1"/>
  <c r="E131" i="15"/>
  <c r="K131" i="15" s="1"/>
  <c r="L131" i="15" s="1"/>
  <c r="E138" i="15"/>
  <c r="K138" i="15" s="1"/>
  <c r="L138" i="15" s="1"/>
  <c r="E135" i="15"/>
  <c r="K135" i="15" s="1"/>
  <c r="L135" i="15" s="1"/>
  <c r="E126" i="15"/>
  <c r="K126" i="15" s="1"/>
  <c r="L126" i="15" s="1"/>
  <c r="E139" i="15"/>
  <c r="K139" i="15" s="1"/>
  <c r="L139" i="15" s="1"/>
  <c r="E117" i="15"/>
  <c r="K117" i="15" s="1"/>
  <c r="L117" i="15" s="1"/>
  <c r="E132" i="15"/>
  <c r="K132" i="15" s="1"/>
  <c r="L132" i="15" s="1"/>
  <c r="E111" i="15"/>
  <c r="K111" i="15" s="1"/>
  <c r="L111" i="15" s="1"/>
  <c r="E121" i="15"/>
  <c r="K121" i="15" s="1"/>
  <c r="L121" i="15" s="1"/>
  <c r="E128" i="15"/>
  <c r="K128" i="15" s="1"/>
  <c r="L128" i="15" s="1"/>
  <c r="E130" i="15"/>
  <c r="K130" i="15" s="1"/>
  <c r="L130" i="15" s="1"/>
  <c r="C11" i="13"/>
  <c r="D11" i="13" s="1"/>
  <c r="D24" i="13"/>
  <c r="D23" i="13"/>
  <c r="C10" i="13"/>
  <c r="C24" i="13"/>
  <c r="C5" i="13"/>
  <c r="B26" i="13"/>
  <c r="C11" i="11"/>
  <c r="D11" i="11" s="1"/>
  <c r="D24" i="11"/>
  <c r="C12" i="11"/>
  <c r="D12" i="11" s="1"/>
  <c r="D25" i="11"/>
  <c r="D10" i="11"/>
  <c r="A13" i="11"/>
  <c r="B13" i="11" s="1"/>
  <c r="B26" i="11"/>
  <c r="B8" i="10"/>
  <c r="B55" i="10" s="1"/>
  <c r="F3" i="10"/>
  <c r="B41" i="10" s="1"/>
  <c r="B88" i="10" s="1"/>
  <c r="B22" i="10"/>
  <c r="B69" i="10" s="1"/>
  <c r="B14" i="10"/>
  <c r="B61" i="10" s="1"/>
  <c r="B6" i="10"/>
  <c r="B53" i="10" s="1"/>
  <c r="B20" i="10"/>
  <c r="B67" i="10" s="1"/>
  <c r="B16" i="10"/>
  <c r="B63" i="10" s="1"/>
  <c r="B10" i="10"/>
  <c r="B57" i="10" s="1"/>
  <c r="B12" i="10"/>
  <c r="B59" i="10" s="1"/>
  <c r="B24" i="10"/>
  <c r="B71" i="10" s="1"/>
  <c r="B43" i="10"/>
  <c r="B90" i="10" s="1"/>
  <c r="B39" i="10"/>
  <c r="B86" i="10" s="1"/>
  <c r="B37" i="10"/>
  <c r="B84" i="10" s="1"/>
  <c r="B31" i="10"/>
  <c r="B78" i="10" s="1"/>
  <c r="B29" i="10"/>
  <c r="B76" i="10" s="1"/>
  <c r="B27" i="10"/>
  <c r="B74" i="10" s="1"/>
  <c r="B32" i="10"/>
  <c r="B79" i="10" s="1"/>
  <c r="B30" i="10"/>
  <c r="B77" i="10" s="1"/>
  <c r="B28" i="10"/>
  <c r="B75" i="10" s="1"/>
  <c r="G3" i="10"/>
  <c r="B44" i="10"/>
  <c r="B91" i="10" s="1"/>
  <c r="B42" i="10"/>
  <c r="B89" i="10" s="1"/>
  <c r="B38" i="10"/>
  <c r="B85" i="10" s="1"/>
  <c r="B34" i="10"/>
  <c r="B81" i="10" s="1"/>
  <c r="G2" i="10"/>
  <c r="B7" i="10"/>
  <c r="B54" i="10" s="1"/>
  <c r="B9" i="10"/>
  <c r="B56" i="10" s="1"/>
  <c r="B11" i="10"/>
  <c r="B58" i="10" s="1"/>
  <c r="B13" i="10"/>
  <c r="B60" i="10" s="1"/>
  <c r="B15" i="10"/>
  <c r="B62" i="10" s="1"/>
  <c r="B17" i="10"/>
  <c r="B64" i="10" s="1"/>
  <c r="B19" i="10"/>
  <c r="B66" i="10" s="1"/>
  <c r="B21" i="10"/>
  <c r="B68" i="10" s="1"/>
  <c r="B23" i="10"/>
  <c r="B70" i="10" s="1"/>
  <c r="B25" i="10"/>
  <c r="B72" i="10" s="1"/>
  <c r="H121" i="18" l="1"/>
  <c r="J121" i="18" s="1"/>
  <c r="M121" i="18" s="1"/>
  <c r="G121" i="18"/>
  <c r="H128" i="18"/>
  <c r="G128" i="18"/>
  <c r="G146" i="18" s="1"/>
  <c r="H131" i="18"/>
  <c r="G131" i="18"/>
  <c r="G144" i="17"/>
  <c r="F144" i="17"/>
  <c r="B149" i="17"/>
  <c r="C149" i="17"/>
  <c r="G144" i="16"/>
  <c r="C147" i="16" s="1"/>
  <c r="C151" i="16" s="1"/>
  <c r="F144" i="16"/>
  <c r="B147" i="16"/>
  <c r="B151" i="16" s="1"/>
  <c r="L140" i="15"/>
  <c r="D10" i="13"/>
  <c r="C6" i="13"/>
  <c r="C25" i="13"/>
  <c r="A12" i="13"/>
  <c r="B12" i="13" s="1"/>
  <c r="D26" i="11"/>
  <c r="C13" i="11"/>
  <c r="D13" i="11" s="1"/>
  <c r="B40" i="10"/>
  <c r="B87" i="10" s="1"/>
  <c r="B26" i="10"/>
  <c r="B73" i="10" s="1"/>
  <c r="B36" i="10"/>
  <c r="B83" i="10" s="1"/>
  <c r="B35" i="10"/>
  <c r="B82" i="10" s="1"/>
  <c r="B45" i="10"/>
  <c r="B92" i="10" s="1"/>
  <c r="B33" i="10"/>
  <c r="B80" i="10" s="1"/>
  <c r="C45" i="10"/>
  <c r="C92" i="10" s="1"/>
  <c r="C43" i="10"/>
  <c r="C90" i="10" s="1"/>
  <c r="C39" i="10"/>
  <c r="C86" i="10" s="1"/>
  <c r="C37" i="10"/>
  <c r="C84" i="10" s="1"/>
  <c r="C33" i="10"/>
  <c r="C80" i="10" s="1"/>
  <c r="C29" i="10"/>
  <c r="C76" i="10" s="1"/>
  <c r="C44" i="10"/>
  <c r="C91" i="10" s="1"/>
  <c r="C42" i="10"/>
  <c r="C89" i="10" s="1"/>
  <c r="C40" i="10"/>
  <c r="C87" i="10" s="1"/>
  <c r="C38" i="10"/>
  <c r="C85" i="10" s="1"/>
  <c r="C36" i="10"/>
  <c r="C83" i="10" s="1"/>
  <c r="C34" i="10"/>
  <c r="C81" i="10" s="1"/>
  <c r="C32" i="10"/>
  <c r="C79" i="10" s="1"/>
  <c r="C30" i="10"/>
  <c r="C77" i="10" s="1"/>
  <c r="C28" i="10"/>
  <c r="C75" i="10" s="1"/>
  <c r="C26" i="10"/>
  <c r="C73" i="10" s="1"/>
  <c r="C41" i="10"/>
  <c r="C88" i="10" s="1"/>
  <c r="C35" i="10"/>
  <c r="C82" i="10" s="1"/>
  <c r="C31" i="10"/>
  <c r="C78" i="10" s="1"/>
  <c r="C27" i="10"/>
  <c r="C74" i="10" s="1"/>
  <c r="C25" i="10"/>
  <c r="C72" i="10" s="1"/>
  <c r="C23" i="10"/>
  <c r="C70" i="10" s="1"/>
  <c r="C21" i="10"/>
  <c r="C68" i="10" s="1"/>
  <c r="C19" i="10"/>
  <c r="C66" i="10" s="1"/>
  <c r="C17" i="10"/>
  <c r="C64" i="10" s="1"/>
  <c r="C15" i="10"/>
  <c r="C62" i="10" s="1"/>
  <c r="C13" i="10"/>
  <c r="C60" i="10" s="1"/>
  <c r="C11" i="10"/>
  <c r="C58" i="10" s="1"/>
  <c r="C9" i="10"/>
  <c r="C56" i="10" s="1"/>
  <c r="C7" i="10"/>
  <c r="C54" i="10" s="1"/>
  <c r="C24" i="10"/>
  <c r="C71" i="10" s="1"/>
  <c r="C22" i="10"/>
  <c r="C69" i="10" s="1"/>
  <c r="C20" i="10"/>
  <c r="C67" i="10" s="1"/>
  <c r="C18" i="10"/>
  <c r="C65" i="10" s="1"/>
  <c r="C16" i="10"/>
  <c r="C63" i="10" s="1"/>
  <c r="C14" i="10"/>
  <c r="C61" i="10" s="1"/>
  <c r="C12" i="10"/>
  <c r="C59" i="10" s="1"/>
  <c r="C10" i="10"/>
  <c r="C57" i="10" s="1"/>
  <c r="C8" i="10"/>
  <c r="C55" i="10" s="1"/>
  <c r="C6" i="10"/>
  <c r="C53" i="10" s="1"/>
  <c r="J131" i="18" l="1"/>
  <c r="M131" i="18" s="1"/>
  <c r="K131" i="18"/>
  <c r="I131" i="18"/>
  <c r="K119" i="18"/>
  <c r="L119" i="18" s="1"/>
  <c r="K140" i="18"/>
  <c r="K130" i="18"/>
  <c r="I141" i="18"/>
  <c r="I128" i="18"/>
  <c r="I137" i="18"/>
  <c r="I117" i="18"/>
  <c r="I132" i="18"/>
  <c r="K121" i="18"/>
  <c r="L121" i="18" s="1"/>
  <c r="I123" i="18"/>
  <c r="K142" i="18"/>
  <c r="L142" i="18" s="1"/>
  <c r="I118" i="18"/>
  <c r="K129" i="18"/>
  <c r="K124" i="18"/>
  <c r="I136" i="18"/>
  <c r="K125" i="18"/>
  <c r="I143" i="18"/>
  <c r="J128" i="18"/>
  <c r="M128" i="18" s="1"/>
  <c r="I133" i="18"/>
  <c r="K143" i="18"/>
  <c r="L143" i="18" s="1"/>
  <c r="I122" i="18"/>
  <c r="I142" i="18"/>
  <c r="K135" i="18"/>
  <c r="L135" i="18" s="1"/>
  <c r="I138" i="18"/>
  <c r="K141" i="18"/>
  <c r="K137" i="18"/>
  <c r="L137" i="18" s="1"/>
  <c r="I145" i="18"/>
  <c r="K116" i="18"/>
  <c r="L116" i="18" s="1"/>
  <c r="K134" i="18"/>
  <c r="K136" i="18"/>
  <c r="I119" i="18"/>
  <c r="I140" i="18"/>
  <c r="I130" i="18"/>
  <c r="K133" i="18"/>
  <c r="K144" i="18"/>
  <c r="K127" i="18"/>
  <c r="L127" i="18" s="1"/>
  <c r="K122" i="18"/>
  <c r="L122" i="18" s="1"/>
  <c r="I121" i="18"/>
  <c r="K118" i="18"/>
  <c r="I126" i="18"/>
  <c r="K123" i="18"/>
  <c r="L123" i="18" s="1"/>
  <c r="I129" i="18"/>
  <c r="I124" i="18"/>
  <c r="I125" i="18"/>
  <c r="K138" i="18"/>
  <c r="K120" i="18"/>
  <c r="I144" i="18"/>
  <c r="K145" i="18"/>
  <c r="L145" i="18" s="1"/>
  <c r="K126" i="18"/>
  <c r="I139" i="18"/>
  <c r="I127" i="18"/>
  <c r="I120" i="18"/>
  <c r="K128" i="18"/>
  <c r="K117" i="18"/>
  <c r="L117" i="18" s="1"/>
  <c r="K132" i="18"/>
  <c r="L132" i="18" s="1"/>
  <c r="K139" i="18"/>
  <c r="L139" i="18" s="1"/>
  <c r="I134" i="18"/>
  <c r="I135" i="18"/>
  <c r="G147" i="18"/>
  <c r="H140" i="17"/>
  <c r="N140" i="17" s="1"/>
  <c r="O140" i="17" s="1"/>
  <c r="H123" i="17"/>
  <c r="N123" i="17" s="1"/>
  <c r="O123" i="17" s="1"/>
  <c r="H142" i="17"/>
  <c r="N142" i="17" s="1"/>
  <c r="O142" i="17" s="1"/>
  <c r="H138" i="17"/>
  <c r="N138" i="17" s="1"/>
  <c r="O138" i="17" s="1"/>
  <c r="H136" i="17"/>
  <c r="N136" i="17" s="1"/>
  <c r="O136" i="17" s="1"/>
  <c r="H133" i="17"/>
  <c r="N133" i="17" s="1"/>
  <c r="O133" i="17" s="1"/>
  <c r="H119" i="17"/>
  <c r="N119" i="17" s="1"/>
  <c r="O119" i="17" s="1"/>
  <c r="H115" i="17"/>
  <c r="N115" i="17" s="1"/>
  <c r="O115" i="17" s="1"/>
  <c r="H116" i="17"/>
  <c r="N116" i="17" s="1"/>
  <c r="O116" i="17" s="1"/>
  <c r="H127" i="17"/>
  <c r="N127" i="17" s="1"/>
  <c r="O127" i="17" s="1"/>
  <c r="H134" i="17"/>
  <c r="N134" i="17" s="1"/>
  <c r="O134" i="17" s="1"/>
  <c r="H120" i="17"/>
  <c r="N120" i="17" s="1"/>
  <c r="O120" i="17" s="1"/>
  <c r="H131" i="17"/>
  <c r="N131" i="17" s="1"/>
  <c r="O131" i="17" s="1"/>
  <c r="H124" i="17"/>
  <c r="N124" i="17" s="1"/>
  <c r="O124" i="17" s="1"/>
  <c r="H129" i="17"/>
  <c r="N129" i="17" s="1"/>
  <c r="O129" i="17" s="1"/>
  <c r="H132" i="17"/>
  <c r="N132" i="17" s="1"/>
  <c r="O132" i="17" s="1"/>
  <c r="H118" i="17"/>
  <c r="N118" i="17" s="1"/>
  <c r="O118" i="17" s="1"/>
  <c r="H125" i="17"/>
  <c r="N125" i="17" s="1"/>
  <c r="O125" i="17" s="1"/>
  <c r="H121" i="17"/>
  <c r="N121" i="17" s="1"/>
  <c r="O121" i="17" s="1"/>
  <c r="H126" i="17"/>
  <c r="N126" i="17" s="1"/>
  <c r="O126" i="17" s="1"/>
  <c r="H139" i="17"/>
  <c r="N139" i="17" s="1"/>
  <c r="O139" i="17" s="1"/>
  <c r="H122" i="17"/>
  <c r="N122" i="17" s="1"/>
  <c r="O122" i="17" s="1"/>
  <c r="H130" i="17"/>
  <c r="N130" i="17" s="1"/>
  <c r="O130" i="17" s="1"/>
  <c r="H137" i="17"/>
  <c r="N137" i="17" s="1"/>
  <c r="O137" i="17" s="1"/>
  <c r="H141" i="17"/>
  <c r="N141" i="17" s="1"/>
  <c r="O141" i="17" s="1"/>
  <c r="H135" i="17"/>
  <c r="N135" i="17" s="1"/>
  <c r="O135" i="17" s="1"/>
  <c r="H117" i="17"/>
  <c r="N117" i="17" s="1"/>
  <c r="O117" i="17" s="1"/>
  <c r="H128" i="17"/>
  <c r="N128" i="17" s="1"/>
  <c r="O128" i="17" s="1"/>
  <c r="H143" i="17"/>
  <c r="N143" i="17" s="1"/>
  <c r="O143" i="17" s="1"/>
  <c r="H114" i="17"/>
  <c r="N114" i="17" s="1"/>
  <c r="O114" i="17" s="1"/>
  <c r="H143" i="16"/>
  <c r="N143" i="16" s="1"/>
  <c r="O143" i="16" s="1"/>
  <c r="H139" i="16"/>
  <c r="N139" i="16" s="1"/>
  <c r="O139" i="16" s="1"/>
  <c r="H135" i="16"/>
  <c r="N135" i="16" s="1"/>
  <c r="O135" i="16" s="1"/>
  <c r="H128" i="16"/>
  <c r="N128" i="16" s="1"/>
  <c r="O128" i="16" s="1"/>
  <c r="H138" i="16"/>
  <c r="N138" i="16" s="1"/>
  <c r="O138" i="16" s="1"/>
  <c r="H118" i="16"/>
  <c r="N118" i="16" s="1"/>
  <c r="O118" i="16" s="1"/>
  <c r="H126" i="16"/>
  <c r="N126" i="16" s="1"/>
  <c r="O126" i="16" s="1"/>
  <c r="H134" i="16"/>
  <c r="N134" i="16" s="1"/>
  <c r="O134" i="16" s="1"/>
  <c r="H115" i="16"/>
  <c r="N115" i="16" s="1"/>
  <c r="O115" i="16" s="1"/>
  <c r="H131" i="16"/>
  <c r="N131" i="16" s="1"/>
  <c r="O131" i="16" s="1"/>
  <c r="H136" i="16"/>
  <c r="N136" i="16" s="1"/>
  <c r="O136" i="16" s="1"/>
  <c r="H121" i="16"/>
  <c r="N121" i="16" s="1"/>
  <c r="O121" i="16" s="1"/>
  <c r="H114" i="16"/>
  <c r="N114" i="16" s="1"/>
  <c r="O114" i="16" s="1"/>
  <c r="H123" i="16"/>
  <c r="N123" i="16" s="1"/>
  <c r="O123" i="16" s="1"/>
  <c r="H141" i="16"/>
  <c r="N141" i="16" s="1"/>
  <c r="O141" i="16" s="1"/>
  <c r="H117" i="16"/>
  <c r="N117" i="16" s="1"/>
  <c r="O117" i="16" s="1"/>
  <c r="H133" i="16"/>
  <c r="N133" i="16" s="1"/>
  <c r="O133" i="16" s="1"/>
  <c r="H132" i="16"/>
  <c r="N132" i="16" s="1"/>
  <c r="O132" i="16" s="1"/>
  <c r="H140" i="16"/>
  <c r="N140" i="16" s="1"/>
  <c r="O140" i="16" s="1"/>
  <c r="H137" i="16"/>
  <c r="N137" i="16" s="1"/>
  <c r="O137" i="16" s="1"/>
  <c r="H124" i="16"/>
  <c r="N124" i="16" s="1"/>
  <c r="O124" i="16" s="1"/>
  <c r="H116" i="16"/>
  <c r="N116" i="16" s="1"/>
  <c r="O116" i="16" s="1"/>
  <c r="H125" i="16"/>
  <c r="N125" i="16" s="1"/>
  <c r="O125" i="16" s="1"/>
  <c r="H122" i="16"/>
  <c r="N122" i="16" s="1"/>
  <c r="O122" i="16" s="1"/>
  <c r="H130" i="16"/>
  <c r="N130" i="16" s="1"/>
  <c r="O130" i="16" s="1"/>
  <c r="H142" i="16"/>
  <c r="N142" i="16" s="1"/>
  <c r="O142" i="16" s="1"/>
  <c r="H119" i="16"/>
  <c r="N119" i="16" s="1"/>
  <c r="O119" i="16" s="1"/>
  <c r="H127" i="16"/>
  <c r="N127" i="16" s="1"/>
  <c r="O127" i="16" s="1"/>
  <c r="H129" i="16"/>
  <c r="N129" i="16" s="1"/>
  <c r="O129" i="16" s="1"/>
  <c r="H120" i="16"/>
  <c r="N120" i="16" s="1"/>
  <c r="O120" i="16" s="1"/>
  <c r="C26" i="13"/>
  <c r="A13" i="13"/>
  <c r="B13" i="13" s="1"/>
  <c r="C12" i="13"/>
  <c r="D25" i="13"/>
  <c r="E24" i="11"/>
  <c r="D20" i="11"/>
  <c r="E26" i="11"/>
  <c r="E25" i="11"/>
  <c r="E23" i="11"/>
  <c r="D7" i="10"/>
  <c r="D54" i="10" s="1"/>
  <c r="D8" i="10"/>
  <c r="D55" i="10" s="1"/>
  <c r="D9" i="10"/>
  <c r="D56" i="10" s="1"/>
  <c r="D10" i="10"/>
  <c r="D57" i="10" s="1"/>
  <c r="D11" i="10"/>
  <c r="D58" i="10" s="1"/>
  <c r="D12" i="10"/>
  <c r="D59" i="10" s="1"/>
  <c r="D13" i="10"/>
  <c r="D60" i="10" s="1"/>
  <c r="D14" i="10"/>
  <c r="D61" i="10" s="1"/>
  <c r="D15" i="10"/>
  <c r="D62" i="10" s="1"/>
  <c r="D16" i="10"/>
  <c r="D63" i="10" s="1"/>
  <c r="D17" i="10"/>
  <c r="D64" i="10" s="1"/>
  <c r="D18" i="10"/>
  <c r="D65" i="10" s="1"/>
  <c r="D19" i="10"/>
  <c r="D66" i="10" s="1"/>
  <c r="D20" i="10"/>
  <c r="D67" i="10" s="1"/>
  <c r="D21" i="10"/>
  <c r="D68" i="10" s="1"/>
  <c r="D22" i="10"/>
  <c r="D69" i="10" s="1"/>
  <c r="D23" i="10"/>
  <c r="D70" i="10" s="1"/>
  <c r="D24" i="10"/>
  <c r="D71" i="10" s="1"/>
  <c r="D25" i="10"/>
  <c r="D72" i="10" s="1"/>
  <c r="D26" i="10"/>
  <c r="D73" i="10" s="1"/>
  <c r="D27" i="10"/>
  <c r="D74" i="10" s="1"/>
  <c r="D28" i="10"/>
  <c r="D75" i="10" s="1"/>
  <c r="D29" i="10"/>
  <c r="D76" i="10" s="1"/>
  <c r="D30" i="10"/>
  <c r="D77" i="10" s="1"/>
  <c r="D31" i="10"/>
  <c r="D78" i="10" s="1"/>
  <c r="D32" i="10"/>
  <c r="D79" i="10" s="1"/>
  <c r="D33" i="10"/>
  <c r="D80" i="10" s="1"/>
  <c r="D34" i="10"/>
  <c r="D81" i="10" s="1"/>
  <c r="D35" i="10"/>
  <c r="D82" i="10" s="1"/>
  <c r="D36" i="10"/>
  <c r="D83" i="10" s="1"/>
  <c r="D37" i="10"/>
  <c r="D84" i="10" s="1"/>
  <c r="D38" i="10"/>
  <c r="D85" i="10" s="1"/>
  <c r="D39" i="10"/>
  <c r="D86" i="10" s="1"/>
  <c r="D40" i="10"/>
  <c r="D87" i="10" s="1"/>
  <c r="D41" i="10"/>
  <c r="D88" i="10" s="1"/>
  <c r="D42" i="10"/>
  <c r="D89" i="10" s="1"/>
  <c r="D43" i="10"/>
  <c r="D90" i="10" s="1"/>
  <c r="D44" i="10"/>
  <c r="D91" i="10" s="1"/>
  <c r="D45" i="10"/>
  <c r="D92" i="10" s="1"/>
  <c r="D6" i="10"/>
  <c r="D53" i="10" s="1"/>
  <c r="L144" i="18" l="1"/>
  <c r="L120" i="18"/>
  <c r="L133" i="18"/>
  <c r="L136" i="18"/>
  <c r="L124" i="18"/>
  <c r="L130" i="18"/>
  <c r="L131" i="18"/>
  <c r="L125" i="18"/>
  <c r="N116" i="18"/>
  <c r="L118" i="18"/>
  <c r="L128" i="18"/>
  <c r="L126" i="18"/>
  <c r="L138" i="18"/>
  <c r="L134" i="18"/>
  <c r="L141" i="18"/>
  <c r="L129" i="18"/>
  <c r="L140" i="18"/>
  <c r="O144" i="17"/>
  <c r="O144" i="16"/>
  <c r="C13" i="13"/>
  <c r="D26" i="13"/>
  <c r="D12" i="13"/>
  <c r="F27" i="11"/>
  <c r="C50" i="10"/>
  <c r="B50" i="10"/>
  <c r="A2" i="2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B1" i="2"/>
  <c r="C1" i="2"/>
  <c r="D1" i="2"/>
  <c r="E1" i="2"/>
  <c r="F1" i="2"/>
  <c r="G1" i="2"/>
  <c r="H1" i="2"/>
  <c r="I1" i="2"/>
  <c r="J1" i="2"/>
  <c r="K1" i="2"/>
  <c r="L1" i="2"/>
  <c r="A1" i="2"/>
  <c r="D13" i="13" l="1"/>
  <c r="B20" i="13" s="1"/>
  <c r="C20" i="13"/>
  <c r="G27" i="11"/>
  <c r="A20" i="11" s="1"/>
  <c r="D50" i="10"/>
  <c r="E65" i="10"/>
  <c r="E91" i="10"/>
  <c r="E74" i="10"/>
  <c r="E64" i="10"/>
  <c r="E76" i="10"/>
  <c r="E70" i="10"/>
  <c r="E77" i="10"/>
  <c r="E88" i="10"/>
  <c r="E55" i="10"/>
  <c r="E57" i="10"/>
  <c r="E69" i="10"/>
  <c r="E58" i="10"/>
  <c r="E59" i="10"/>
  <c r="E86" i="10"/>
  <c r="E56" i="10"/>
  <c r="E90" i="10"/>
  <c r="E62" i="10"/>
  <c r="E78" i="10"/>
  <c r="E68" i="10"/>
  <c r="E60" i="10"/>
  <c r="E72" i="10"/>
  <c r="E89" i="10"/>
  <c r="E53" i="10"/>
  <c r="E66" i="10"/>
  <c r="E61" i="10"/>
  <c r="E85" i="10"/>
  <c r="E63" i="10"/>
  <c r="E54" i="10"/>
  <c r="E71" i="10"/>
  <c r="E84" i="10"/>
  <c r="E79" i="10"/>
  <c r="E81" i="10"/>
  <c r="E75" i="10"/>
  <c r="E67" i="10"/>
  <c r="E83" i="10"/>
  <c r="E87" i="10"/>
  <c r="E80" i="10"/>
  <c r="E82" i="10"/>
  <c r="E73" i="10"/>
  <c r="E92" i="10"/>
  <c r="E24" i="13" l="1"/>
  <c r="E25" i="13"/>
  <c r="E23" i="13"/>
  <c r="E26" i="13"/>
  <c r="D20" i="13"/>
  <c r="H25" i="11"/>
  <c r="I25" i="11" s="1"/>
  <c r="H26" i="11"/>
  <c r="I26" i="11" s="1"/>
  <c r="H24" i="11"/>
  <c r="I24" i="11" s="1"/>
  <c r="H23" i="11"/>
  <c r="I23" i="11" s="1"/>
  <c r="F27" i="13" l="1"/>
  <c r="J25" i="11"/>
  <c r="L25" i="11"/>
  <c r="K25" i="11"/>
  <c r="N25" i="11"/>
  <c r="L24" i="11"/>
  <c r="K24" i="11"/>
  <c r="J24" i="11"/>
  <c r="N24" i="11"/>
  <c r="L26" i="11"/>
  <c r="J26" i="11"/>
  <c r="K26" i="11"/>
  <c r="N26" i="11"/>
  <c r="L23" i="11"/>
  <c r="K23" i="11"/>
  <c r="J23" i="11"/>
  <c r="N23" i="11"/>
  <c r="G27" i="13" l="1"/>
  <c r="A20" i="13" s="1"/>
  <c r="M26" i="11"/>
  <c r="J27" i="11"/>
  <c r="O26" i="11" s="1"/>
  <c r="M24" i="11"/>
  <c r="M25" i="11"/>
  <c r="M23" i="11"/>
  <c r="A50" i="10"/>
  <c r="O24" i="11" l="1"/>
  <c r="O25" i="11"/>
  <c r="H23" i="13"/>
  <c r="I23" i="13" s="1"/>
  <c r="H26" i="13"/>
  <c r="I26" i="13" s="1"/>
  <c r="H24" i="13"/>
  <c r="I24" i="13" s="1"/>
  <c r="H25" i="13"/>
  <c r="I25" i="13" s="1"/>
  <c r="O23" i="11"/>
  <c r="O27" i="11" s="1"/>
  <c r="O28" i="11" s="1"/>
  <c r="H73" i="10"/>
  <c r="I73" i="10" s="1"/>
  <c r="H68" i="10"/>
  <c r="I68" i="10" s="1"/>
  <c r="H77" i="10"/>
  <c r="I77" i="10" s="1"/>
  <c r="H84" i="10"/>
  <c r="I84" i="10" s="1"/>
  <c r="H86" i="10"/>
  <c r="I86" i="10" s="1"/>
  <c r="H80" i="10"/>
  <c r="I80" i="10" s="1"/>
  <c r="H71" i="10"/>
  <c r="I71" i="10" s="1"/>
  <c r="H72" i="10"/>
  <c r="I72" i="10" s="1"/>
  <c r="H59" i="10"/>
  <c r="I59" i="10" s="1"/>
  <c r="H76" i="10"/>
  <c r="I76" i="10" s="1"/>
  <c r="H83" i="10"/>
  <c r="I83" i="10" s="1"/>
  <c r="H53" i="10"/>
  <c r="I53" i="10" s="1"/>
  <c r="H74" i="10"/>
  <c r="I74" i="10" s="1"/>
  <c r="H85" i="10"/>
  <c r="I85" i="10" s="1"/>
  <c r="H57" i="10"/>
  <c r="I57" i="10" s="1"/>
  <c r="H92" i="10"/>
  <c r="I92" i="10" s="1"/>
  <c r="H81" i="10"/>
  <c r="I81" i="10" s="1"/>
  <c r="H66" i="10"/>
  <c r="I66" i="10" s="1"/>
  <c r="H90" i="10"/>
  <c r="I90" i="10" s="1"/>
  <c r="H88" i="10"/>
  <c r="I88" i="10" s="1"/>
  <c r="H63" i="10"/>
  <c r="I63" i="10" s="1"/>
  <c r="H82" i="10"/>
  <c r="I82" i="10" s="1"/>
  <c r="H91" i="10"/>
  <c r="I91" i="10" s="1"/>
  <c r="H61" i="10"/>
  <c r="I61" i="10" s="1"/>
  <c r="H55" i="10"/>
  <c r="I55" i="10" s="1"/>
  <c r="H79" i="10"/>
  <c r="I79" i="10" s="1"/>
  <c r="H67" i="10"/>
  <c r="I67" i="10" s="1"/>
  <c r="H70" i="10"/>
  <c r="I70" i="10" s="1"/>
  <c r="H54" i="10"/>
  <c r="I54" i="10" s="1"/>
  <c r="H58" i="10"/>
  <c r="I58" i="10" s="1"/>
  <c r="H69" i="10"/>
  <c r="I69" i="10" s="1"/>
  <c r="H89" i="10"/>
  <c r="I89" i="10" s="1"/>
  <c r="H75" i="10"/>
  <c r="I75" i="10" s="1"/>
  <c r="H62" i="10"/>
  <c r="I62" i="10" s="1"/>
  <c r="H65" i="10"/>
  <c r="I65" i="10" s="1"/>
  <c r="H56" i="10"/>
  <c r="I56" i="10" s="1"/>
  <c r="H78" i="10"/>
  <c r="I78" i="10" s="1"/>
  <c r="H87" i="10"/>
  <c r="I87" i="10" s="1"/>
  <c r="H60" i="10"/>
  <c r="I60" i="10" s="1"/>
  <c r="H64" i="10"/>
  <c r="I64" i="10" s="1"/>
  <c r="J25" i="13" l="1"/>
  <c r="L25" i="13"/>
  <c r="K25" i="13"/>
  <c r="N25" i="13"/>
  <c r="K26" i="13"/>
  <c r="L26" i="13"/>
  <c r="J26" i="13"/>
  <c r="N26" i="13"/>
  <c r="J24" i="13"/>
  <c r="L24" i="13"/>
  <c r="K24" i="13"/>
  <c r="N24" i="13"/>
  <c r="L23" i="13"/>
  <c r="K23" i="13"/>
  <c r="J23" i="13"/>
  <c r="N23" i="13"/>
  <c r="P24" i="11"/>
  <c r="P25" i="11"/>
  <c r="P23" i="11"/>
  <c r="P26" i="11"/>
  <c r="L64" i="10"/>
  <c r="N64" i="10"/>
  <c r="L70" i="10"/>
  <c r="N70" i="10"/>
  <c r="L92" i="10"/>
  <c r="N92" i="10"/>
  <c r="L72" i="10"/>
  <c r="N72" i="10"/>
  <c r="L65" i="10"/>
  <c r="N65" i="10"/>
  <c r="L67" i="10"/>
  <c r="N67" i="10"/>
  <c r="L91" i="10"/>
  <c r="N91" i="10"/>
  <c r="L90" i="10"/>
  <c r="N90" i="10"/>
  <c r="L57" i="10"/>
  <c r="N57" i="10"/>
  <c r="L83" i="10"/>
  <c r="N83" i="10"/>
  <c r="L71" i="10"/>
  <c r="N71" i="10"/>
  <c r="L77" i="10"/>
  <c r="N77" i="10"/>
  <c r="L56" i="10"/>
  <c r="N56" i="10"/>
  <c r="L61" i="10"/>
  <c r="N61" i="10"/>
  <c r="L53" i="10"/>
  <c r="K53" i="10"/>
  <c r="N53" i="10"/>
  <c r="L60" i="10"/>
  <c r="M60" i="10" s="1"/>
  <c r="N60" i="10"/>
  <c r="L69" i="10"/>
  <c r="N69" i="10"/>
  <c r="L58" i="10"/>
  <c r="N58" i="10"/>
  <c r="L82" i="10"/>
  <c r="N82" i="10"/>
  <c r="L85" i="10"/>
  <c r="N85" i="10"/>
  <c r="L76" i="10"/>
  <c r="N76" i="10"/>
  <c r="L80" i="10"/>
  <c r="M80" i="10" s="1"/>
  <c r="N80" i="10"/>
  <c r="L68" i="10"/>
  <c r="N68" i="10"/>
  <c r="L89" i="10"/>
  <c r="N89" i="10"/>
  <c r="L88" i="10"/>
  <c r="N88" i="10"/>
  <c r="L84" i="10"/>
  <c r="M84" i="10" s="1"/>
  <c r="N84" i="10"/>
  <c r="L87" i="10"/>
  <c r="N87" i="10"/>
  <c r="L62" i="10"/>
  <c r="M62" i="10" s="1"/>
  <c r="N62" i="10"/>
  <c r="L79" i="10"/>
  <c r="N79" i="10"/>
  <c r="L66" i="10"/>
  <c r="M66" i="10" s="1"/>
  <c r="N66" i="10"/>
  <c r="L78" i="10"/>
  <c r="N78" i="10"/>
  <c r="L75" i="10"/>
  <c r="M75" i="10" s="1"/>
  <c r="N75" i="10"/>
  <c r="L54" i="10"/>
  <c r="N54" i="10"/>
  <c r="L55" i="10"/>
  <c r="M55" i="10" s="1"/>
  <c r="N55" i="10"/>
  <c r="L63" i="10"/>
  <c r="N63" i="10"/>
  <c r="L81" i="10"/>
  <c r="M81" i="10" s="1"/>
  <c r="N81" i="10"/>
  <c r="L74" i="10"/>
  <c r="N74" i="10"/>
  <c r="L59" i="10"/>
  <c r="M59" i="10" s="1"/>
  <c r="N59" i="10"/>
  <c r="L86" i="10"/>
  <c r="N86" i="10"/>
  <c r="L73" i="10"/>
  <c r="N73" i="10"/>
  <c r="K64" i="10"/>
  <c r="J64" i="10"/>
  <c r="K89" i="10"/>
  <c r="J89" i="10"/>
  <c r="K88" i="10"/>
  <c r="J88" i="10"/>
  <c r="K92" i="10"/>
  <c r="J92" i="10"/>
  <c r="K60" i="10"/>
  <c r="J60" i="10"/>
  <c r="K69" i="10"/>
  <c r="J69" i="10"/>
  <c r="K67" i="10"/>
  <c r="J67" i="10"/>
  <c r="K91" i="10"/>
  <c r="J91" i="10"/>
  <c r="K90" i="10"/>
  <c r="J90" i="10"/>
  <c r="J57" i="10"/>
  <c r="K57" i="10"/>
  <c r="K83" i="10"/>
  <c r="J83" i="10"/>
  <c r="K71" i="10"/>
  <c r="J71" i="10"/>
  <c r="J77" i="10"/>
  <c r="K77" i="10"/>
  <c r="K70" i="10"/>
  <c r="J70" i="10"/>
  <c r="K72" i="10"/>
  <c r="J72" i="10"/>
  <c r="K87" i="10"/>
  <c r="J87" i="10"/>
  <c r="K58" i="10"/>
  <c r="J58" i="10"/>
  <c r="K82" i="10"/>
  <c r="J82" i="10"/>
  <c r="K85" i="10"/>
  <c r="J85" i="10"/>
  <c r="K76" i="10"/>
  <c r="J76" i="10"/>
  <c r="K80" i="10"/>
  <c r="J80" i="10"/>
  <c r="K68" i="10"/>
  <c r="J68" i="10"/>
  <c r="K56" i="10"/>
  <c r="J56" i="10"/>
  <c r="K61" i="10"/>
  <c r="J61" i="10"/>
  <c r="J53" i="10"/>
  <c r="K84" i="10"/>
  <c r="J84" i="10"/>
  <c r="J65" i="10"/>
  <c r="K65" i="10"/>
  <c r="K62" i="10"/>
  <c r="J62" i="10"/>
  <c r="K79" i="10"/>
  <c r="J79" i="10"/>
  <c r="K66" i="10"/>
  <c r="J66" i="10"/>
  <c r="K78" i="10"/>
  <c r="J78" i="10"/>
  <c r="K75" i="10"/>
  <c r="J75" i="10"/>
  <c r="K54" i="10"/>
  <c r="J54" i="10"/>
  <c r="K55" i="10"/>
  <c r="J55" i="10"/>
  <c r="K63" i="10"/>
  <c r="J63" i="10"/>
  <c r="K81" i="10"/>
  <c r="J81" i="10"/>
  <c r="K74" i="10"/>
  <c r="J74" i="10"/>
  <c r="K59" i="10"/>
  <c r="J59" i="10"/>
  <c r="K86" i="10"/>
  <c r="J86" i="10"/>
  <c r="J73" i="10"/>
  <c r="K73" i="10"/>
  <c r="M26" i="13" l="1"/>
  <c r="M53" i="10"/>
  <c r="M85" i="10"/>
  <c r="M58" i="10"/>
  <c r="J27" i="13"/>
  <c r="O26" i="13" s="1"/>
  <c r="M25" i="13"/>
  <c r="M23" i="13"/>
  <c r="M24" i="13"/>
  <c r="M89" i="10"/>
  <c r="M61" i="10"/>
  <c r="M77" i="10"/>
  <c r="M83" i="10"/>
  <c r="M90" i="10"/>
  <c r="M67" i="10"/>
  <c r="M72" i="10"/>
  <c r="M70" i="10"/>
  <c r="M73" i="10"/>
  <c r="M86" i="10"/>
  <c r="M74" i="10"/>
  <c r="M63" i="10"/>
  <c r="M54" i="10"/>
  <c r="M78" i="10"/>
  <c r="M79" i="10"/>
  <c r="M87" i="10"/>
  <c r="M88" i="10"/>
  <c r="M68" i="10"/>
  <c r="M76" i="10"/>
  <c r="M82" i="10"/>
  <c r="M69" i="10"/>
  <c r="J93" i="10"/>
  <c r="M56" i="10"/>
  <c r="M71" i="10"/>
  <c r="M57" i="10"/>
  <c r="M91" i="10"/>
  <c r="M65" i="10"/>
  <c r="M92" i="10"/>
  <c r="M64" i="10"/>
  <c r="O24" i="13" l="1"/>
  <c r="O23" i="13"/>
  <c r="O25" i="13"/>
  <c r="O54" i="10"/>
  <c r="O80" i="10"/>
  <c r="O81" i="10"/>
  <c r="O69" i="10"/>
  <c r="O84" i="10"/>
  <c r="O83" i="10"/>
  <c r="O62" i="10"/>
  <c r="O64" i="10"/>
  <c r="O90" i="10"/>
  <c r="O70" i="10"/>
  <c r="O88" i="10"/>
  <c r="O58" i="10"/>
  <c r="O85" i="10"/>
  <c r="O55" i="10"/>
  <c r="O57" i="10"/>
  <c r="O27" i="13"/>
  <c r="O28" i="13" s="1"/>
  <c r="O66" i="10"/>
  <c r="O59" i="10"/>
  <c r="O92" i="10"/>
  <c r="O71" i="10"/>
  <c r="O82" i="10"/>
  <c r="O87" i="10"/>
  <c r="O63" i="10"/>
  <c r="O72" i="10"/>
  <c r="O77" i="10"/>
  <c r="O60" i="10"/>
  <c r="O89" i="10"/>
  <c r="O75" i="10"/>
  <c r="O73" i="10"/>
  <c r="O65" i="10"/>
  <c r="O56" i="10"/>
  <c r="O76" i="10"/>
  <c r="O79" i="10"/>
  <c r="O74" i="10"/>
  <c r="O67" i="10"/>
  <c r="O61" i="10"/>
  <c r="O91" i="10"/>
  <c r="O53" i="10"/>
  <c r="O68" i="10"/>
  <c r="O78" i="10"/>
  <c r="O86" i="10"/>
  <c r="P70" i="10" l="1"/>
  <c r="P84" i="10"/>
  <c r="P86" i="10"/>
  <c r="C32" i="13"/>
  <c r="B32" i="13"/>
  <c r="A32" i="13"/>
  <c r="P26" i="13"/>
  <c r="P25" i="13"/>
  <c r="P24" i="13"/>
  <c r="P23" i="13"/>
  <c r="P91" i="10"/>
  <c r="P74" i="10"/>
  <c r="P60" i="10"/>
  <c r="P87" i="10"/>
  <c r="P81" i="10"/>
  <c r="P55" i="10"/>
  <c r="P79" i="10"/>
  <c r="P54" i="10"/>
  <c r="P82" i="10"/>
  <c r="P83" i="10"/>
  <c r="P61" i="10"/>
  <c r="P76" i="10"/>
  <c r="P75" i="10"/>
  <c r="P69" i="10"/>
  <c r="P72" i="10"/>
  <c r="P71" i="10"/>
  <c r="P80" i="10"/>
  <c r="P64" i="10"/>
  <c r="P65" i="10"/>
  <c r="P62" i="10"/>
  <c r="P59" i="10"/>
  <c r="P78" i="10"/>
  <c r="P85" i="10"/>
  <c r="P73" i="10"/>
  <c r="P77" i="10"/>
  <c r="P66" i="10"/>
  <c r="P68" i="10"/>
  <c r="P53" i="10"/>
  <c r="P58" i="10"/>
  <c r="P67" i="10"/>
  <c r="P56" i="10"/>
  <c r="P89" i="10"/>
  <c r="P57" i="10"/>
  <c r="P63" i="10"/>
  <c r="P92" i="10"/>
  <c r="P88" i="10"/>
  <c r="P90" i="10"/>
  <c r="P93" i="10" l="1"/>
  <c r="P94" i="10" s="1"/>
  <c r="B96" i="10" l="1"/>
  <c r="C96" i="10"/>
  <c r="Q56" i="10"/>
  <c r="Q60" i="10"/>
  <c r="Q64" i="10"/>
  <c r="Q68" i="10"/>
  <c r="Q72" i="10"/>
  <c r="Q76" i="10"/>
  <c r="Q80" i="10"/>
  <c r="Q84" i="10"/>
  <c r="Q88" i="10"/>
  <c r="Q92" i="10"/>
  <c r="Q58" i="10"/>
  <c r="Q66" i="10"/>
  <c r="Q74" i="10"/>
  <c r="Q82" i="10"/>
  <c r="Q90" i="10"/>
  <c r="Q59" i="10"/>
  <c r="Q67" i="10"/>
  <c r="Q75" i="10"/>
  <c r="Q83" i="10"/>
  <c r="Q91" i="10"/>
  <c r="Q57" i="10"/>
  <c r="Q61" i="10"/>
  <c r="Q65" i="10"/>
  <c r="Q69" i="10"/>
  <c r="Q73" i="10"/>
  <c r="Q77" i="10"/>
  <c r="Q81" i="10"/>
  <c r="Q85" i="10"/>
  <c r="Q89" i="10"/>
  <c r="Q53" i="10"/>
  <c r="Q54" i="10"/>
  <c r="Q62" i="10"/>
  <c r="Q70" i="10"/>
  <c r="Q78" i="10"/>
  <c r="Q86" i="10"/>
  <c r="Q55" i="10"/>
  <c r="Q63" i="10"/>
  <c r="Q71" i="10"/>
  <c r="Q79" i="10"/>
  <c r="Q87" i="10"/>
  <c r="D96" i="10" l="1"/>
</calcChain>
</file>

<file path=xl/sharedStrings.xml><?xml version="1.0" encoding="utf-8"?>
<sst xmlns="http://schemas.openxmlformats.org/spreadsheetml/2006/main" count="282" uniqueCount="63">
  <si>
    <t>Index</t>
  </si>
  <si>
    <t>X</t>
  </si>
  <si>
    <t>Y</t>
  </si>
  <si>
    <t>Sgn</t>
  </si>
  <si>
    <t>Bias</t>
  </si>
  <si>
    <t>Mean 0</t>
  </si>
  <si>
    <t>Std Dev 0</t>
  </si>
  <si>
    <t>Mean 1</t>
  </si>
  <si>
    <t>Std Dev 1</t>
  </si>
  <si>
    <t>Cluster</t>
  </si>
  <si>
    <t>Rand</t>
  </si>
  <si>
    <t>Normal</t>
  </si>
  <si>
    <t>Lambda</t>
  </si>
  <si>
    <t>&lt;w, x&gt;</t>
  </si>
  <si>
    <t>Upper</t>
  </si>
  <si>
    <t>Lower</t>
  </si>
  <si>
    <t>&lt;w, x&gt; - b</t>
  </si>
  <si>
    <t>Hx</t>
  </si>
  <si>
    <t>Dist</t>
  </si>
  <si>
    <t>Extrema=</t>
  </si>
  <si>
    <t>Error</t>
  </si>
  <si>
    <t>Support</t>
  </si>
  <si>
    <t>Norm</t>
  </si>
  <si>
    <t>Margin</t>
  </si>
  <si>
    <t>Num SV</t>
  </si>
  <si>
    <t>||w||</t>
  </si>
  <si>
    <t>Err=</t>
  </si>
  <si>
    <t>Rank</t>
  </si>
  <si>
    <t>Min #=</t>
  </si>
  <si>
    <t>Marginalize</t>
  </si>
  <si>
    <t>#0</t>
  </si>
  <si>
    <t>#1</t>
  </si>
  <si>
    <t>#2</t>
  </si>
  <si>
    <t>Mask +ve</t>
  </si>
  <si>
    <t>Mask -ve</t>
  </si>
  <si>
    <t>Extrema</t>
  </si>
  <si>
    <t>#10</t>
  </si>
  <si>
    <t>Margin=</t>
  </si>
  <si>
    <t>mDx</t>
  </si>
  <si>
    <t>Expected</t>
  </si>
  <si>
    <t>Mean #0</t>
  </si>
  <si>
    <t>Mean #1</t>
  </si>
  <si>
    <t>Span</t>
  </si>
  <si>
    <t>Mask #0</t>
  </si>
  <si>
    <t>Mask #1</t>
  </si>
  <si>
    <t>Count</t>
  </si>
  <si>
    <t>Feasible</t>
  </si>
  <si>
    <t>min</t>
  </si>
  <si>
    <t>Bias=</t>
  </si>
  <si>
    <t>Ans=</t>
  </si>
  <si>
    <t>Error=</t>
  </si>
  <si>
    <t>Props</t>
  </si>
  <si>
    <t>#3</t>
  </si>
  <si>
    <t>Count=</t>
  </si>
  <si>
    <t>&lt;w*, x&gt;</t>
  </si>
  <si>
    <t>&lt;w*, x&gt; - b*</t>
  </si>
  <si>
    <t>Next</t>
  </si>
  <si>
    <t>Sum</t>
  </si>
  <si>
    <t>Width</t>
  </si>
  <si>
    <t>mSV</t>
  </si>
  <si>
    <t>m||w||^2</t>
  </si>
  <si>
    <t>Position</t>
  </si>
  <si>
    <t>Min Hx=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</si>
</sst>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#0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optimize bias (1)'!$C$8:$C$19</c:f>
              <c:numCache>
                <c:formatCode>General</c:formatCode>
                <c:ptCount val="12"/>
                <c:pt idx="0">
                  <c:v>3.3278070514007752</c:v>
                </c:pt>
                <c:pt idx="1">
                  <c:v>3.0390135077370992</c:v>
                </c:pt>
                <c:pt idx="2">
                  <c:v>3.3102639944826442</c:v>
                </c:pt>
                <c:pt idx="3">
                  <c:v>2.7211671112910194</c:v>
                </c:pt>
                <c:pt idx="4">
                  <c:v>3.2317792652554891</c:v>
                </c:pt>
                <c:pt idx="5">
                  <c:v>2.2900745371505424</c:v>
                </c:pt>
                <c:pt idx="6">
                  <c:v>4.8677632974908605</c:v>
                </c:pt>
                <c:pt idx="7">
                  <c:v>1.4924122230667094</c:v>
                </c:pt>
                <c:pt idx="8">
                  <c:v>1.140290872246619</c:v>
                </c:pt>
                <c:pt idx="9">
                  <c:v>4.3820420763529597</c:v>
                </c:pt>
                <c:pt idx="10">
                  <c:v>2.5796447707601868</c:v>
                </c:pt>
                <c:pt idx="11">
                  <c:v>2.9108389591943271</c:v>
                </c:pt>
              </c:numCache>
            </c:numRef>
          </c:xVal>
          <c:yVal>
            <c:numRef>
              <c:f>'test optimize bias (1)'!$D$8:$D$19</c:f>
              <c:numCache>
                <c:formatCode>General</c:formatCode>
                <c:ptCount val="12"/>
                <c:pt idx="0">
                  <c:v>-0.16845209113586301</c:v>
                </c:pt>
                <c:pt idx="1">
                  <c:v>2.4847817009935338</c:v>
                </c:pt>
                <c:pt idx="2">
                  <c:v>3.2483174754841295</c:v>
                </c:pt>
                <c:pt idx="3">
                  <c:v>-0.90317894090277429</c:v>
                </c:pt>
                <c:pt idx="4">
                  <c:v>-0.38327261699355208</c:v>
                </c:pt>
                <c:pt idx="5">
                  <c:v>2.8190477811228329</c:v>
                </c:pt>
                <c:pt idx="6">
                  <c:v>2.4461705538974563</c:v>
                </c:pt>
                <c:pt idx="7">
                  <c:v>0.96694015187572346</c:v>
                </c:pt>
                <c:pt idx="8">
                  <c:v>0.61917171071099775</c:v>
                </c:pt>
                <c:pt idx="9">
                  <c:v>-0.28419667119924685</c:v>
                </c:pt>
                <c:pt idx="10">
                  <c:v>3.2760580590908726</c:v>
                </c:pt>
                <c:pt idx="11">
                  <c:v>1.8501510507011618</c:v>
                </c:pt>
              </c:numCache>
            </c:numRef>
          </c:yVal>
          <c:smooth val="0"/>
        </c:ser>
        <c:ser>
          <c:idx val="1"/>
          <c:order val="1"/>
          <c:tx>
            <c:v>Cluster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optimize bias (1)'!$C$20:$C$37</c:f>
              <c:numCache>
                <c:formatCode>General</c:formatCode>
                <c:ptCount val="18"/>
                <c:pt idx="0">
                  <c:v>1.5636632459991389</c:v>
                </c:pt>
                <c:pt idx="1">
                  <c:v>-0.10338340490078668</c:v>
                </c:pt>
                <c:pt idx="2">
                  <c:v>1.5656860836808559</c:v>
                </c:pt>
                <c:pt idx="3">
                  <c:v>3.9047590289946443</c:v>
                </c:pt>
                <c:pt idx="4">
                  <c:v>-0.85166755693506369</c:v>
                </c:pt>
                <c:pt idx="5">
                  <c:v>1.1917941602598918</c:v>
                </c:pt>
                <c:pt idx="6">
                  <c:v>2.9360180157599691</c:v>
                </c:pt>
                <c:pt idx="7">
                  <c:v>3.4026778704630569</c:v>
                </c:pt>
                <c:pt idx="8">
                  <c:v>1.4978033466823266</c:v>
                </c:pt>
                <c:pt idx="9">
                  <c:v>2.756420608019293</c:v>
                </c:pt>
                <c:pt idx="10">
                  <c:v>2.5406558401016239</c:v>
                </c:pt>
                <c:pt idx="11">
                  <c:v>2.2504790350192558</c:v>
                </c:pt>
                <c:pt idx="12">
                  <c:v>0.89752819536435569</c:v>
                </c:pt>
                <c:pt idx="13">
                  <c:v>3.4882160607167281</c:v>
                </c:pt>
                <c:pt idx="14">
                  <c:v>0.1041630630865118</c:v>
                </c:pt>
                <c:pt idx="15">
                  <c:v>0.68152010274975661</c:v>
                </c:pt>
                <c:pt idx="16">
                  <c:v>-0.69337268173318445</c:v>
                </c:pt>
                <c:pt idx="17">
                  <c:v>2.0896721192651682</c:v>
                </c:pt>
              </c:numCache>
            </c:numRef>
          </c:xVal>
          <c:yVal>
            <c:numRef>
              <c:f>'test optimize bias (1)'!$D$20:$D$37</c:f>
              <c:numCache>
                <c:formatCode>General</c:formatCode>
                <c:ptCount val="18"/>
                <c:pt idx="0">
                  <c:v>3.6578057275779194</c:v>
                </c:pt>
                <c:pt idx="1">
                  <c:v>2.9979578875611423</c:v>
                </c:pt>
                <c:pt idx="2">
                  <c:v>4.7366198538352569</c:v>
                </c:pt>
                <c:pt idx="3">
                  <c:v>5.1452436842824731</c:v>
                </c:pt>
                <c:pt idx="4">
                  <c:v>1.6274075945971547</c:v>
                </c:pt>
                <c:pt idx="5">
                  <c:v>3.1448701153527279</c:v>
                </c:pt>
                <c:pt idx="6">
                  <c:v>5.0112647134506849</c:v>
                </c:pt>
                <c:pt idx="7">
                  <c:v>4.8167433552902112</c:v>
                </c:pt>
                <c:pt idx="8">
                  <c:v>1.6013164103380908</c:v>
                </c:pt>
                <c:pt idx="9">
                  <c:v>5.9382688596905862</c:v>
                </c:pt>
                <c:pt idx="10">
                  <c:v>4.2166086243294298</c:v>
                </c:pt>
                <c:pt idx="11">
                  <c:v>2.3282314084528846</c:v>
                </c:pt>
                <c:pt idx="12">
                  <c:v>5.3612370145469086</c:v>
                </c:pt>
                <c:pt idx="13">
                  <c:v>2.5837280284366377</c:v>
                </c:pt>
                <c:pt idx="14">
                  <c:v>1.9430490259088498</c:v>
                </c:pt>
                <c:pt idx="15">
                  <c:v>3.5054372266349345</c:v>
                </c:pt>
                <c:pt idx="16">
                  <c:v>5.1078710668090919</c:v>
                </c:pt>
                <c:pt idx="17">
                  <c:v>1.5737755854394522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99992"/>
        <c:axId val="225308792"/>
      </c:scatterChart>
      <c:valAx>
        <c:axId val="2282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08792"/>
        <c:crosses val="autoZero"/>
        <c:crossBetween val="midCat"/>
      </c:valAx>
      <c:valAx>
        <c:axId val="22530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9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#0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optimize bias (2)'!$C$8:$C$19</c:f>
              <c:numCache>
                <c:formatCode>General</c:formatCode>
                <c:ptCount val="12"/>
                <c:pt idx="0">
                  <c:v>3.3278070514007752</c:v>
                </c:pt>
                <c:pt idx="1">
                  <c:v>3.0390135077370992</c:v>
                </c:pt>
                <c:pt idx="2">
                  <c:v>3.3102639944826442</c:v>
                </c:pt>
                <c:pt idx="3">
                  <c:v>2.7211671112910194</c:v>
                </c:pt>
                <c:pt idx="4">
                  <c:v>3.2317792652554891</c:v>
                </c:pt>
                <c:pt idx="5">
                  <c:v>2.2900745371505424</c:v>
                </c:pt>
                <c:pt idx="6">
                  <c:v>4.8677632974908605</c:v>
                </c:pt>
                <c:pt idx="7">
                  <c:v>1.4924122230667094</c:v>
                </c:pt>
                <c:pt idx="8">
                  <c:v>1.140290872246619</c:v>
                </c:pt>
                <c:pt idx="9">
                  <c:v>4.3820420763529597</c:v>
                </c:pt>
                <c:pt idx="10">
                  <c:v>2.5796447707601868</c:v>
                </c:pt>
                <c:pt idx="11">
                  <c:v>2.9108389591943271</c:v>
                </c:pt>
              </c:numCache>
            </c:numRef>
          </c:xVal>
          <c:yVal>
            <c:numRef>
              <c:f>'test optimize bias (2)'!$D$8:$D$19</c:f>
              <c:numCache>
                <c:formatCode>General</c:formatCode>
                <c:ptCount val="12"/>
                <c:pt idx="0">
                  <c:v>-0.16845209113586301</c:v>
                </c:pt>
                <c:pt idx="1">
                  <c:v>2.4847817009935338</c:v>
                </c:pt>
                <c:pt idx="2">
                  <c:v>3.2483174754841295</c:v>
                </c:pt>
                <c:pt idx="3">
                  <c:v>-0.90317894090277429</c:v>
                </c:pt>
                <c:pt idx="4">
                  <c:v>-0.38327261699355208</c:v>
                </c:pt>
                <c:pt idx="5">
                  <c:v>2.8190477811228329</c:v>
                </c:pt>
                <c:pt idx="6">
                  <c:v>2.4461705538974563</c:v>
                </c:pt>
                <c:pt idx="7">
                  <c:v>0.96694015187572346</c:v>
                </c:pt>
                <c:pt idx="8">
                  <c:v>0.61917171071099775</c:v>
                </c:pt>
                <c:pt idx="9">
                  <c:v>-0.28419667119924685</c:v>
                </c:pt>
                <c:pt idx="10">
                  <c:v>3.2760580590908726</c:v>
                </c:pt>
                <c:pt idx="11">
                  <c:v>1.8501510507011618</c:v>
                </c:pt>
              </c:numCache>
            </c:numRef>
          </c:yVal>
          <c:smooth val="0"/>
        </c:ser>
        <c:ser>
          <c:idx val="1"/>
          <c:order val="1"/>
          <c:tx>
            <c:v>Cluster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optimize bias (2)'!$C$20:$C$37</c:f>
              <c:numCache>
                <c:formatCode>General</c:formatCode>
                <c:ptCount val="18"/>
                <c:pt idx="0">
                  <c:v>1.5636632459991389</c:v>
                </c:pt>
                <c:pt idx="1">
                  <c:v>-0.10338340490078668</c:v>
                </c:pt>
                <c:pt idx="2">
                  <c:v>1.5656860836808559</c:v>
                </c:pt>
                <c:pt idx="3">
                  <c:v>3.9047590289946443</c:v>
                </c:pt>
                <c:pt idx="4">
                  <c:v>-0.85166755693506369</c:v>
                </c:pt>
                <c:pt idx="5">
                  <c:v>1.1917941602598918</c:v>
                </c:pt>
                <c:pt idx="6">
                  <c:v>2.9360180157599691</c:v>
                </c:pt>
                <c:pt idx="7">
                  <c:v>3.4026778704630569</c:v>
                </c:pt>
                <c:pt idx="8">
                  <c:v>1.4978033466823266</c:v>
                </c:pt>
                <c:pt idx="9">
                  <c:v>2.756420608019293</c:v>
                </c:pt>
                <c:pt idx="10">
                  <c:v>2.5406558401016239</c:v>
                </c:pt>
                <c:pt idx="11">
                  <c:v>2.2504790350192558</c:v>
                </c:pt>
                <c:pt idx="12">
                  <c:v>0.89752819536435569</c:v>
                </c:pt>
                <c:pt idx="13">
                  <c:v>3.4882160607167281</c:v>
                </c:pt>
                <c:pt idx="14">
                  <c:v>0.1041630630865118</c:v>
                </c:pt>
                <c:pt idx="15">
                  <c:v>0.68152010274975661</c:v>
                </c:pt>
                <c:pt idx="16">
                  <c:v>-0.69337268173318445</c:v>
                </c:pt>
                <c:pt idx="17">
                  <c:v>2.0896721192651682</c:v>
                </c:pt>
              </c:numCache>
            </c:numRef>
          </c:xVal>
          <c:yVal>
            <c:numRef>
              <c:f>'test optimize bias (2)'!$D$20:$D$37</c:f>
              <c:numCache>
                <c:formatCode>General</c:formatCode>
                <c:ptCount val="18"/>
                <c:pt idx="0">
                  <c:v>3.6578057275779194</c:v>
                </c:pt>
                <c:pt idx="1">
                  <c:v>2.9979578875611423</c:v>
                </c:pt>
                <c:pt idx="2">
                  <c:v>4.7366198538352569</c:v>
                </c:pt>
                <c:pt idx="3">
                  <c:v>5.1452436842824731</c:v>
                </c:pt>
                <c:pt idx="4">
                  <c:v>1.6274075945971547</c:v>
                </c:pt>
                <c:pt idx="5">
                  <c:v>3.1448701153527279</c:v>
                </c:pt>
                <c:pt idx="6">
                  <c:v>5.0112647134506849</c:v>
                </c:pt>
                <c:pt idx="7">
                  <c:v>4.8167433552902112</c:v>
                </c:pt>
                <c:pt idx="8">
                  <c:v>1.6013164103380908</c:v>
                </c:pt>
                <c:pt idx="9">
                  <c:v>5.9382688596905862</c:v>
                </c:pt>
                <c:pt idx="10">
                  <c:v>4.2166086243294298</c:v>
                </c:pt>
                <c:pt idx="11">
                  <c:v>2.3282314084528846</c:v>
                </c:pt>
                <c:pt idx="12">
                  <c:v>5.3612370145469086</c:v>
                </c:pt>
                <c:pt idx="13">
                  <c:v>2.5837280284366377</c:v>
                </c:pt>
                <c:pt idx="14">
                  <c:v>1.9430490259088498</c:v>
                </c:pt>
                <c:pt idx="15">
                  <c:v>3.5054372266349345</c:v>
                </c:pt>
                <c:pt idx="16">
                  <c:v>5.1078710668090919</c:v>
                </c:pt>
                <c:pt idx="17">
                  <c:v>1.5737755854394522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69872"/>
        <c:axId val="220765952"/>
      </c:scatterChart>
      <c:valAx>
        <c:axId val="2207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65952"/>
        <c:crosses val="autoZero"/>
        <c:crossBetween val="midCat"/>
      </c:valAx>
      <c:valAx>
        <c:axId val="2207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#0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align linear insep (1)'!$C$8:$C$19</c:f>
              <c:numCache>
                <c:formatCode>General</c:formatCode>
                <c:ptCount val="12"/>
                <c:pt idx="0">
                  <c:v>3.3278070514007752</c:v>
                </c:pt>
                <c:pt idx="1">
                  <c:v>3.0390135077370992</c:v>
                </c:pt>
                <c:pt idx="2">
                  <c:v>3.3102639944826442</c:v>
                </c:pt>
                <c:pt idx="3">
                  <c:v>2.7211671112910194</c:v>
                </c:pt>
                <c:pt idx="4">
                  <c:v>3.2317792652554891</c:v>
                </c:pt>
                <c:pt idx="5">
                  <c:v>2.2900745371505424</c:v>
                </c:pt>
                <c:pt idx="6">
                  <c:v>4.8677632974908605</c:v>
                </c:pt>
                <c:pt idx="7">
                  <c:v>1.4924122230667094</c:v>
                </c:pt>
                <c:pt idx="8">
                  <c:v>1.140290872246619</c:v>
                </c:pt>
                <c:pt idx="9">
                  <c:v>4.3820420763529597</c:v>
                </c:pt>
                <c:pt idx="10">
                  <c:v>2.5796447707601868</c:v>
                </c:pt>
                <c:pt idx="11">
                  <c:v>2.9108389591943271</c:v>
                </c:pt>
              </c:numCache>
            </c:numRef>
          </c:xVal>
          <c:yVal>
            <c:numRef>
              <c:f>'test align linear insep (1)'!$D$8:$D$19</c:f>
              <c:numCache>
                <c:formatCode>General</c:formatCode>
                <c:ptCount val="12"/>
                <c:pt idx="0">
                  <c:v>-0.16845209113586301</c:v>
                </c:pt>
                <c:pt idx="1">
                  <c:v>2.4847817009935338</c:v>
                </c:pt>
                <c:pt idx="2">
                  <c:v>3.2483174754841295</c:v>
                </c:pt>
                <c:pt idx="3">
                  <c:v>-0.90317894090277429</c:v>
                </c:pt>
                <c:pt idx="4">
                  <c:v>-0.38327261699355208</c:v>
                </c:pt>
                <c:pt idx="5">
                  <c:v>2.8190477811228329</c:v>
                </c:pt>
                <c:pt idx="6">
                  <c:v>2.4461705538974563</c:v>
                </c:pt>
                <c:pt idx="7">
                  <c:v>0.96694015187572346</c:v>
                </c:pt>
                <c:pt idx="8">
                  <c:v>0.61917171071099775</c:v>
                </c:pt>
                <c:pt idx="9">
                  <c:v>-0.28419667119924685</c:v>
                </c:pt>
                <c:pt idx="10">
                  <c:v>3.2760580590908726</c:v>
                </c:pt>
                <c:pt idx="11">
                  <c:v>1.8501510507011618</c:v>
                </c:pt>
              </c:numCache>
            </c:numRef>
          </c:yVal>
          <c:smooth val="0"/>
        </c:ser>
        <c:ser>
          <c:idx val="1"/>
          <c:order val="1"/>
          <c:tx>
            <c:v>Cluster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align linear insep (1)'!$C$20:$C$37</c:f>
              <c:numCache>
                <c:formatCode>General</c:formatCode>
                <c:ptCount val="18"/>
                <c:pt idx="0">
                  <c:v>1.5636632459991389</c:v>
                </c:pt>
                <c:pt idx="1">
                  <c:v>-0.10338340490078668</c:v>
                </c:pt>
                <c:pt idx="2">
                  <c:v>1.5656860836808559</c:v>
                </c:pt>
                <c:pt idx="3">
                  <c:v>3.9047590289946443</c:v>
                </c:pt>
                <c:pt idx="4">
                  <c:v>-0.85166755693506369</c:v>
                </c:pt>
                <c:pt idx="5">
                  <c:v>1.1917941602598918</c:v>
                </c:pt>
                <c:pt idx="6">
                  <c:v>2.9360180157599691</c:v>
                </c:pt>
                <c:pt idx="7">
                  <c:v>3.4026778704630569</c:v>
                </c:pt>
                <c:pt idx="8">
                  <c:v>1.4978033466823266</c:v>
                </c:pt>
                <c:pt idx="9">
                  <c:v>2.756420608019293</c:v>
                </c:pt>
                <c:pt idx="10">
                  <c:v>2.5406558401016239</c:v>
                </c:pt>
                <c:pt idx="11">
                  <c:v>2.2504790350192558</c:v>
                </c:pt>
                <c:pt idx="12">
                  <c:v>0.89752819536435569</c:v>
                </c:pt>
                <c:pt idx="13">
                  <c:v>3.4882160607167281</c:v>
                </c:pt>
                <c:pt idx="14">
                  <c:v>0.1041630630865118</c:v>
                </c:pt>
                <c:pt idx="15">
                  <c:v>0.68152010274975661</c:v>
                </c:pt>
                <c:pt idx="16">
                  <c:v>-0.69337268173318445</c:v>
                </c:pt>
                <c:pt idx="17">
                  <c:v>2.0896721192651682</c:v>
                </c:pt>
              </c:numCache>
            </c:numRef>
          </c:xVal>
          <c:yVal>
            <c:numRef>
              <c:f>'test align linear insep (1)'!$D$20:$D$37</c:f>
              <c:numCache>
                <c:formatCode>General</c:formatCode>
                <c:ptCount val="18"/>
                <c:pt idx="0">
                  <c:v>3.6578057275779194</c:v>
                </c:pt>
                <c:pt idx="1">
                  <c:v>2.9979578875611423</c:v>
                </c:pt>
                <c:pt idx="2">
                  <c:v>4.7366198538352569</c:v>
                </c:pt>
                <c:pt idx="3">
                  <c:v>5.1452436842824731</c:v>
                </c:pt>
                <c:pt idx="4">
                  <c:v>1.6274075945971547</c:v>
                </c:pt>
                <c:pt idx="5">
                  <c:v>3.1448701153527279</c:v>
                </c:pt>
                <c:pt idx="6">
                  <c:v>5.0112647134506849</c:v>
                </c:pt>
                <c:pt idx="7">
                  <c:v>4.8167433552902112</c:v>
                </c:pt>
                <c:pt idx="8">
                  <c:v>1.6013164103380908</c:v>
                </c:pt>
                <c:pt idx="9">
                  <c:v>5.9382688596905862</c:v>
                </c:pt>
                <c:pt idx="10">
                  <c:v>4.2166086243294298</c:v>
                </c:pt>
                <c:pt idx="11">
                  <c:v>2.3282314084528846</c:v>
                </c:pt>
                <c:pt idx="12">
                  <c:v>5.3612370145469086</c:v>
                </c:pt>
                <c:pt idx="13">
                  <c:v>2.5837280284366377</c:v>
                </c:pt>
                <c:pt idx="14">
                  <c:v>1.9430490259088498</c:v>
                </c:pt>
                <c:pt idx="15">
                  <c:v>3.5054372266349345</c:v>
                </c:pt>
                <c:pt idx="16">
                  <c:v>5.1078710668090919</c:v>
                </c:pt>
                <c:pt idx="17">
                  <c:v>1.5737755854394522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78248"/>
        <c:axId val="231880208"/>
      </c:scatterChart>
      <c:valAx>
        <c:axId val="23187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80208"/>
        <c:crosses val="autoZero"/>
        <c:crossBetween val="midCat"/>
      </c:valAx>
      <c:valAx>
        <c:axId val="2318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7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#0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align linear insep (1)'!$C$8:$C$19</c:f>
              <c:numCache>
                <c:formatCode>General</c:formatCode>
                <c:ptCount val="12"/>
                <c:pt idx="0">
                  <c:v>3.3278070514007752</c:v>
                </c:pt>
                <c:pt idx="1">
                  <c:v>3.0390135077370992</c:v>
                </c:pt>
                <c:pt idx="2">
                  <c:v>3.3102639944826442</c:v>
                </c:pt>
                <c:pt idx="3">
                  <c:v>2.7211671112910194</c:v>
                </c:pt>
                <c:pt idx="4">
                  <c:v>3.2317792652554891</c:v>
                </c:pt>
                <c:pt idx="5">
                  <c:v>2.2900745371505424</c:v>
                </c:pt>
                <c:pt idx="6">
                  <c:v>4.8677632974908605</c:v>
                </c:pt>
                <c:pt idx="7">
                  <c:v>1.4924122230667094</c:v>
                </c:pt>
                <c:pt idx="8">
                  <c:v>1.140290872246619</c:v>
                </c:pt>
                <c:pt idx="9">
                  <c:v>4.3820420763529597</c:v>
                </c:pt>
                <c:pt idx="10">
                  <c:v>2.5796447707601868</c:v>
                </c:pt>
                <c:pt idx="11">
                  <c:v>2.9108389591943271</c:v>
                </c:pt>
              </c:numCache>
            </c:numRef>
          </c:xVal>
          <c:yVal>
            <c:numRef>
              <c:f>'test align linear insep (1)'!$D$8:$D$19</c:f>
              <c:numCache>
                <c:formatCode>General</c:formatCode>
                <c:ptCount val="12"/>
                <c:pt idx="0">
                  <c:v>-0.16845209113586301</c:v>
                </c:pt>
                <c:pt idx="1">
                  <c:v>2.4847817009935338</c:v>
                </c:pt>
                <c:pt idx="2">
                  <c:v>3.2483174754841295</c:v>
                </c:pt>
                <c:pt idx="3">
                  <c:v>-0.90317894090277429</c:v>
                </c:pt>
                <c:pt idx="4">
                  <c:v>-0.38327261699355208</c:v>
                </c:pt>
                <c:pt idx="5">
                  <c:v>2.8190477811228329</c:v>
                </c:pt>
                <c:pt idx="6">
                  <c:v>2.4461705538974563</c:v>
                </c:pt>
                <c:pt idx="7">
                  <c:v>0.96694015187572346</c:v>
                </c:pt>
                <c:pt idx="8">
                  <c:v>0.61917171071099775</c:v>
                </c:pt>
                <c:pt idx="9">
                  <c:v>-0.28419667119924685</c:v>
                </c:pt>
                <c:pt idx="10">
                  <c:v>3.2760580590908726</c:v>
                </c:pt>
                <c:pt idx="11">
                  <c:v>1.8501510507011618</c:v>
                </c:pt>
              </c:numCache>
            </c:numRef>
          </c:yVal>
          <c:smooth val="0"/>
        </c:ser>
        <c:ser>
          <c:idx val="1"/>
          <c:order val="1"/>
          <c:tx>
            <c:v>Cluster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align linear insep (1)'!$C$20:$C$37</c:f>
              <c:numCache>
                <c:formatCode>General</c:formatCode>
                <c:ptCount val="18"/>
                <c:pt idx="0">
                  <c:v>1.5636632459991389</c:v>
                </c:pt>
                <c:pt idx="1">
                  <c:v>-0.10338340490078668</c:v>
                </c:pt>
                <c:pt idx="2">
                  <c:v>1.5656860836808559</c:v>
                </c:pt>
                <c:pt idx="3">
                  <c:v>3.9047590289946443</c:v>
                </c:pt>
                <c:pt idx="4">
                  <c:v>-0.85166755693506369</c:v>
                </c:pt>
                <c:pt idx="5">
                  <c:v>1.1917941602598918</c:v>
                </c:pt>
                <c:pt idx="6">
                  <c:v>2.9360180157599691</c:v>
                </c:pt>
                <c:pt idx="7">
                  <c:v>3.4026778704630569</c:v>
                </c:pt>
                <c:pt idx="8">
                  <c:v>1.4978033466823266</c:v>
                </c:pt>
                <c:pt idx="9">
                  <c:v>2.756420608019293</c:v>
                </c:pt>
                <c:pt idx="10">
                  <c:v>2.5406558401016239</c:v>
                </c:pt>
                <c:pt idx="11">
                  <c:v>2.2504790350192558</c:v>
                </c:pt>
                <c:pt idx="12">
                  <c:v>0.89752819536435569</c:v>
                </c:pt>
                <c:pt idx="13">
                  <c:v>3.4882160607167281</c:v>
                </c:pt>
                <c:pt idx="14">
                  <c:v>0.1041630630865118</c:v>
                </c:pt>
                <c:pt idx="15">
                  <c:v>0.68152010274975661</c:v>
                </c:pt>
                <c:pt idx="16">
                  <c:v>-0.69337268173318445</c:v>
                </c:pt>
                <c:pt idx="17">
                  <c:v>2.0896721192651682</c:v>
                </c:pt>
              </c:numCache>
            </c:numRef>
          </c:xVal>
          <c:yVal>
            <c:numRef>
              <c:f>'test align linear insep (1)'!$D$20:$D$37</c:f>
              <c:numCache>
                <c:formatCode>General</c:formatCode>
                <c:ptCount val="18"/>
                <c:pt idx="0">
                  <c:v>3.6578057275779194</c:v>
                </c:pt>
                <c:pt idx="1">
                  <c:v>2.9979578875611423</c:v>
                </c:pt>
                <c:pt idx="2">
                  <c:v>4.7366198538352569</c:v>
                </c:pt>
                <c:pt idx="3">
                  <c:v>5.1452436842824731</c:v>
                </c:pt>
                <c:pt idx="4">
                  <c:v>1.6274075945971547</c:v>
                </c:pt>
                <c:pt idx="5">
                  <c:v>3.1448701153527279</c:v>
                </c:pt>
                <c:pt idx="6">
                  <c:v>5.0112647134506849</c:v>
                </c:pt>
                <c:pt idx="7">
                  <c:v>4.8167433552902112</c:v>
                </c:pt>
                <c:pt idx="8">
                  <c:v>1.6013164103380908</c:v>
                </c:pt>
                <c:pt idx="9">
                  <c:v>5.9382688596905862</c:v>
                </c:pt>
                <c:pt idx="10">
                  <c:v>4.2166086243294298</c:v>
                </c:pt>
                <c:pt idx="11">
                  <c:v>2.3282314084528846</c:v>
                </c:pt>
                <c:pt idx="12">
                  <c:v>5.3612370145469086</c:v>
                </c:pt>
                <c:pt idx="13">
                  <c:v>2.5837280284366377</c:v>
                </c:pt>
                <c:pt idx="14">
                  <c:v>1.9430490259088498</c:v>
                </c:pt>
                <c:pt idx="15">
                  <c:v>3.5054372266349345</c:v>
                </c:pt>
                <c:pt idx="16">
                  <c:v>5.1078710668090919</c:v>
                </c:pt>
                <c:pt idx="17">
                  <c:v>1.5737755854394522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76968"/>
        <c:axId val="631577360"/>
      </c:scatterChart>
      <c:valAx>
        <c:axId val="63157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77360"/>
        <c:crosses val="autoZero"/>
        <c:crossBetween val="midCat"/>
      </c:valAx>
      <c:valAx>
        <c:axId val="6315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7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#0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align linear insep (1)'!$C$8:$C$19</c:f>
              <c:numCache>
                <c:formatCode>General</c:formatCode>
                <c:ptCount val="12"/>
                <c:pt idx="0">
                  <c:v>3.3278070514007752</c:v>
                </c:pt>
                <c:pt idx="1">
                  <c:v>3.0390135077370992</c:v>
                </c:pt>
                <c:pt idx="2">
                  <c:v>3.3102639944826442</c:v>
                </c:pt>
                <c:pt idx="3">
                  <c:v>2.7211671112910194</c:v>
                </c:pt>
                <c:pt idx="4">
                  <c:v>3.2317792652554891</c:v>
                </c:pt>
                <c:pt idx="5">
                  <c:v>2.2900745371505424</c:v>
                </c:pt>
                <c:pt idx="6">
                  <c:v>4.8677632974908605</c:v>
                </c:pt>
                <c:pt idx="7">
                  <c:v>1.4924122230667094</c:v>
                </c:pt>
                <c:pt idx="8">
                  <c:v>1.140290872246619</c:v>
                </c:pt>
                <c:pt idx="9">
                  <c:v>4.3820420763529597</c:v>
                </c:pt>
                <c:pt idx="10">
                  <c:v>2.5796447707601868</c:v>
                </c:pt>
                <c:pt idx="11">
                  <c:v>2.9108389591943271</c:v>
                </c:pt>
              </c:numCache>
            </c:numRef>
          </c:xVal>
          <c:yVal>
            <c:numRef>
              <c:f>'test align linear insep (1)'!$D$8:$D$19</c:f>
              <c:numCache>
                <c:formatCode>General</c:formatCode>
                <c:ptCount val="12"/>
                <c:pt idx="0">
                  <c:v>-0.16845209113586301</c:v>
                </c:pt>
                <c:pt idx="1">
                  <c:v>2.4847817009935338</c:v>
                </c:pt>
                <c:pt idx="2">
                  <c:v>3.2483174754841295</c:v>
                </c:pt>
                <c:pt idx="3">
                  <c:v>-0.90317894090277429</c:v>
                </c:pt>
                <c:pt idx="4">
                  <c:v>-0.38327261699355208</c:v>
                </c:pt>
                <c:pt idx="5">
                  <c:v>2.8190477811228329</c:v>
                </c:pt>
                <c:pt idx="6">
                  <c:v>2.4461705538974563</c:v>
                </c:pt>
                <c:pt idx="7">
                  <c:v>0.96694015187572346</c:v>
                </c:pt>
                <c:pt idx="8">
                  <c:v>0.61917171071099775</c:v>
                </c:pt>
                <c:pt idx="9">
                  <c:v>-0.28419667119924685</c:v>
                </c:pt>
                <c:pt idx="10">
                  <c:v>3.2760580590908726</c:v>
                </c:pt>
                <c:pt idx="11">
                  <c:v>1.8501510507011618</c:v>
                </c:pt>
              </c:numCache>
            </c:numRef>
          </c:yVal>
          <c:smooth val="0"/>
        </c:ser>
        <c:ser>
          <c:idx val="1"/>
          <c:order val="1"/>
          <c:tx>
            <c:v>Cluster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align linear insep (1)'!$C$20:$C$37</c:f>
              <c:numCache>
                <c:formatCode>General</c:formatCode>
                <c:ptCount val="18"/>
                <c:pt idx="0">
                  <c:v>1.5636632459991389</c:v>
                </c:pt>
                <c:pt idx="1">
                  <c:v>-0.10338340490078668</c:v>
                </c:pt>
                <c:pt idx="2">
                  <c:v>1.5656860836808559</c:v>
                </c:pt>
                <c:pt idx="3">
                  <c:v>3.9047590289946443</c:v>
                </c:pt>
                <c:pt idx="4">
                  <c:v>-0.85166755693506369</c:v>
                </c:pt>
                <c:pt idx="5">
                  <c:v>1.1917941602598918</c:v>
                </c:pt>
                <c:pt idx="6">
                  <c:v>2.9360180157599691</c:v>
                </c:pt>
                <c:pt idx="7">
                  <c:v>3.4026778704630569</c:v>
                </c:pt>
                <c:pt idx="8">
                  <c:v>1.4978033466823266</c:v>
                </c:pt>
                <c:pt idx="9">
                  <c:v>2.756420608019293</c:v>
                </c:pt>
                <c:pt idx="10">
                  <c:v>2.5406558401016239</c:v>
                </c:pt>
                <c:pt idx="11">
                  <c:v>2.2504790350192558</c:v>
                </c:pt>
                <c:pt idx="12">
                  <c:v>0.89752819536435569</c:v>
                </c:pt>
                <c:pt idx="13">
                  <c:v>3.4882160607167281</c:v>
                </c:pt>
                <c:pt idx="14">
                  <c:v>0.1041630630865118</c:v>
                </c:pt>
                <c:pt idx="15">
                  <c:v>0.68152010274975661</c:v>
                </c:pt>
                <c:pt idx="16">
                  <c:v>-0.69337268173318445</c:v>
                </c:pt>
                <c:pt idx="17">
                  <c:v>2.0896721192651682</c:v>
                </c:pt>
              </c:numCache>
            </c:numRef>
          </c:xVal>
          <c:yVal>
            <c:numRef>
              <c:f>'test align linear insep (1)'!$D$20:$D$37</c:f>
              <c:numCache>
                <c:formatCode>General</c:formatCode>
                <c:ptCount val="18"/>
                <c:pt idx="0">
                  <c:v>3.6578057275779194</c:v>
                </c:pt>
                <c:pt idx="1">
                  <c:v>2.9979578875611423</c:v>
                </c:pt>
                <c:pt idx="2">
                  <c:v>4.7366198538352569</c:v>
                </c:pt>
                <c:pt idx="3">
                  <c:v>5.1452436842824731</c:v>
                </c:pt>
                <c:pt idx="4">
                  <c:v>1.6274075945971547</c:v>
                </c:pt>
                <c:pt idx="5">
                  <c:v>3.1448701153527279</c:v>
                </c:pt>
                <c:pt idx="6">
                  <c:v>5.0112647134506849</c:v>
                </c:pt>
                <c:pt idx="7">
                  <c:v>4.8167433552902112</c:v>
                </c:pt>
                <c:pt idx="8">
                  <c:v>1.6013164103380908</c:v>
                </c:pt>
                <c:pt idx="9">
                  <c:v>5.9382688596905862</c:v>
                </c:pt>
                <c:pt idx="10">
                  <c:v>4.2166086243294298</c:v>
                </c:pt>
                <c:pt idx="11">
                  <c:v>2.3282314084528846</c:v>
                </c:pt>
                <c:pt idx="12">
                  <c:v>5.3612370145469086</c:v>
                </c:pt>
                <c:pt idx="13">
                  <c:v>2.5837280284366377</c:v>
                </c:pt>
                <c:pt idx="14">
                  <c:v>1.9430490259088498</c:v>
                </c:pt>
                <c:pt idx="15">
                  <c:v>3.5054372266349345</c:v>
                </c:pt>
                <c:pt idx="16">
                  <c:v>5.1078710668090919</c:v>
                </c:pt>
                <c:pt idx="17">
                  <c:v>1.5737755854394522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6864"/>
        <c:axId val="72677256"/>
      </c:scatterChart>
      <c:valAx>
        <c:axId val="726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7256"/>
        <c:crosses val="autoZero"/>
        <c:crossBetween val="midCat"/>
      </c:valAx>
      <c:valAx>
        <c:axId val="7267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#0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align linear insep (1)'!$C$8:$C$19</c:f>
              <c:numCache>
                <c:formatCode>General</c:formatCode>
                <c:ptCount val="12"/>
                <c:pt idx="0">
                  <c:v>3.3278070514007752</c:v>
                </c:pt>
                <c:pt idx="1">
                  <c:v>3.0390135077370992</c:v>
                </c:pt>
                <c:pt idx="2">
                  <c:v>3.3102639944826442</c:v>
                </c:pt>
                <c:pt idx="3">
                  <c:v>2.7211671112910194</c:v>
                </c:pt>
                <c:pt idx="4">
                  <c:v>3.2317792652554891</c:v>
                </c:pt>
                <c:pt idx="5">
                  <c:v>2.2900745371505424</c:v>
                </c:pt>
                <c:pt idx="6">
                  <c:v>4.8677632974908605</c:v>
                </c:pt>
                <c:pt idx="7">
                  <c:v>1.4924122230667094</c:v>
                </c:pt>
                <c:pt idx="8">
                  <c:v>1.140290872246619</c:v>
                </c:pt>
                <c:pt idx="9">
                  <c:v>4.3820420763529597</c:v>
                </c:pt>
                <c:pt idx="10">
                  <c:v>2.5796447707601868</c:v>
                </c:pt>
                <c:pt idx="11">
                  <c:v>2.9108389591943271</c:v>
                </c:pt>
              </c:numCache>
            </c:numRef>
          </c:xVal>
          <c:yVal>
            <c:numRef>
              <c:f>'test align linear insep (1)'!$D$8:$D$19</c:f>
              <c:numCache>
                <c:formatCode>General</c:formatCode>
                <c:ptCount val="12"/>
                <c:pt idx="0">
                  <c:v>-0.16845209113586301</c:v>
                </c:pt>
                <c:pt idx="1">
                  <c:v>2.4847817009935338</c:v>
                </c:pt>
                <c:pt idx="2">
                  <c:v>3.2483174754841295</c:v>
                </c:pt>
                <c:pt idx="3">
                  <c:v>-0.90317894090277429</c:v>
                </c:pt>
                <c:pt idx="4">
                  <c:v>-0.38327261699355208</c:v>
                </c:pt>
                <c:pt idx="5">
                  <c:v>2.8190477811228329</c:v>
                </c:pt>
                <c:pt idx="6">
                  <c:v>2.4461705538974563</c:v>
                </c:pt>
                <c:pt idx="7">
                  <c:v>0.96694015187572346</c:v>
                </c:pt>
                <c:pt idx="8">
                  <c:v>0.61917171071099775</c:v>
                </c:pt>
                <c:pt idx="9">
                  <c:v>-0.28419667119924685</c:v>
                </c:pt>
                <c:pt idx="10">
                  <c:v>3.2760580590908726</c:v>
                </c:pt>
                <c:pt idx="11">
                  <c:v>1.8501510507011618</c:v>
                </c:pt>
              </c:numCache>
            </c:numRef>
          </c:yVal>
          <c:smooth val="0"/>
        </c:ser>
        <c:ser>
          <c:idx val="1"/>
          <c:order val="1"/>
          <c:tx>
            <c:v>Cluster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align linear insep (1)'!$C$20:$C$37</c:f>
              <c:numCache>
                <c:formatCode>General</c:formatCode>
                <c:ptCount val="18"/>
                <c:pt idx="0">
                  <c:v>1.5636632459991389</c:v>
                </c:pt>
                <c:pt idx="1">
                  <c:v>-0.10338340490078668</c:v>
                </c:pt>
                <c:pt idx="2">
                  <c:v>1.5656860836808559</c:v>
                </c:pt>
                <c:pt idx="3">
                  <c:v>3.9047590289946443</c:v>
                </c:pt>
                <c:pt idx="4">
                  <c:v>-0.85166755693506369</c:v>
                </c:pt>
                <c:pt idx="5">
                  <c:v>1.1917941602598918</c:v>
                </c:pt>
                <c:pt idx="6">
                  <c:v>2.9360180157599691</c:v>
                </c:pt>
                <c:pt idx="7">
                  <c:v>3.4026778704630569</c:v>
                </c:pt>
                <c:pt idx="8">
                  <c:v>1.4978033466823266</c:v>
                </c:pt>
                <c:pt idx="9">
                  <c:v>2.756420608019293</c:v>
                </c:pt>
                <c:pt idx="10">
                  <c:v>2.5406558401016239</c:v>
                </c:pt>
                <c:pt idx="11">
                  <c:v>2.2504790350192558</c:v>
                </c:pt>
                <c:pt idx="12">
                  <c:v>0.89752819536435569</c:v>
                </c:pt>
                <c:pt idx="13">
                  <c:v>3.4882160607167281</c:v>
                </c:pt>
                <c:pt idx="14">
                  <c:v>0.1041630630865118</c:v>
                </c:pt>
                <c:pt idx="15">
                  <c:v>0.68152010274975661</c:v>
                </c:pt>
                <c:pt idx="16">
                  <c:v>-0.69337268173318445</c:v>
                </c:pt>
                <c:pt idx="17">
                  <c:v>2.0896721192651682</c:v>
                </c:pt>
              </c:numCache>
            </c:numRef>
          </c:xVal>
          <c:yVal>
            <c:numRef>
              <c:f>'test align linear insep (1)'!$D$20:$D$37</c:f>
              <c:numCache>
                <c:formatCode>General</c:formatCode>
                <c:ptCount val="18"/>
                <c:pt idx="0">
                  <c:v>3.6578057275779194</c:v>
                </c:pt>
                <c:pt idx="1">
                  <c:v>2.9979578875611423</c:v>
                </c:pt>
                <c:pt idx="2">
                  <c:v>4.7366198538352569</c:v>
                </c:pt>
                <c:pt idx="3">
                  <c:v>5.1452436842824731</c:v>
                </c:pt>
                <c:pt idx="4">
                  <c:v>1.6274075945971547</c:v>
                </c:pt>
                <c:pt idx="5">
                  <c:v>3.1448701153527279</c:v>
                </c:pt>
                <c:pt idx="6">
                  <c:v>5.0112647134506849</c:v>
                </c:pt>
                <c:pt idx="7">
                  <c:v>4.8167433552902112</c:v>
                </c:pt>
                <c:pt idx="8">
                  <c:v>1.6013164103380908</c:v>
                </c:pt>
                <c:pt idx="9">
                  <c:v>5.9382688596905862</c:v>
                </c:pt>
                <c:pt idx="10">
                  <c:v>4.2166086243294298</c:v>
                </c:pt>
                <c:pt idx="11">
                  <c:v>2.3282314084528846</c:v>
                </c:pt>
                <c:pt idx="12">
                  <c:v>5.3612370145469086</c:v>
                </c:pt>
                <c:pt idx="13">
                  <c:v>2.5837280284366377</c:v>
                </c:pt>
                <c:pt idx="14">
                  <c:v>1.9430490259088498</c:v>
                </c:pt>
                <c:pt idx="15">
                  <c:v>3.5054372266349345</c:v>
                </c:pt>
                <c:pt idx="16">
                  <c:v>5.1078710668090919</c:v>
                </c:pt>
                <c:pt idx="17">
                  <c:v>1.5737755854394522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93080"/>
        <c:axId val="231890336"/>
      </c:scatterChart>
      <c:valAx>
        <c:axId val="2318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90336"/>
        <c:crosses val="autoZero"/>
        <c:crossBetween val="midCat"/>
      </c:valAx>
      <c:valAx>
        <c:axId val="2318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Set +ve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mixed gauss'!$B$6:$B$25</c:f>
              <c:numCache>
                <c:formatCode>General</c:formatCode>
                <c:ptCount val="20"/>
                <c:pt idx="0">
                  <c:v>3.1641231370559177</c:v>
                </c:pt>
                <c:pt idx="1">
                  <c:v>2.4489100491644291</c:v>
                </c:pt>
                <c:pt idx="2">
                  <c:v>2.9536734283801729</c:v>
                </c:pt>
                <c:pt idx="3">
                  <c:v>3.2074305436064328</c:v>
                </c:pt>
                <c:pt idx="4">
                  <c:v>2.9760432065504756</c:v>
                </c:pt>
                <c:pt idx="5">
                  <c:v>2.3930074879076666</c:v>
                </c:pt>
                <c:pt idx="6">
                  <c:v>3.1232183793418775</c:v>
                </c:pt>
                <c:pt idx="7">
                  <c:v>3.1297580709453268</c:v>
                </c:pt>
                <c:pt idx="8">
                  <c:v>3.7856344590159896</c:v>
                </c:pt>
                <c:pt idx="9">
                  <c:v>3.8614002687622015</c:v>
                </c:pt>
                <c:pt idx="10">
                  <c:v>3.2502639986246149</c:v>
                </c:pt>
                <c:pt idx="11">
                  <c:v>2.2295665114238257</c:v>
                </c:pt>
                <c:pt idx="12">
                  <c:v>3.3773496669273966</c:v>
                </c:pt>
                <c:pt idx="13">
                  <c:v>2.8052789827797358</c:v>
                </c:pt>
                <c:pt idx="14">
                  <c:v>4.5021957777330837</c:v>
                </c:pt>
                <c:pt idx="15">
                  <c:v>2.9525207789971368</c:v>
                </c:pt>
                <c:pt idx="16">
                  <c:v>2.8119288842506256</c:v>
                </c:pt>
                <c:pt idx="17">
                  <c:v>3.3236066173826111</c:v>
                </c:pt>
                <c:pt idx="18">
                  <c:v>3.9853733539631166</c:v>
                </c:pt>
                <c:pt idx="19">
                  <c:v>3.0788184905736973</c:v>
                </c:pt>
              </c:numCache>
            </c:numRef>
          </c:xVal>
          <c:yVal>
            <c:numRef>
              <c:f>'test mixed gauss'!$C$6:$C$24</c:f>
              <c:numCache>
                <c:formatCode>General</c:formatCode>
                <c:ptCount val="19"/>
                <c:pt idx="0">
                  <c:v>3.1735720557728087</c:v>
                </c:pt>
                <c:pt idx="1">
                  <c:v>3.4403467563200532</c:v>
                </c:pt>
                <c:pt idx="2">
                  <c:v>3.5645507711299782</c:v>
                </c:pt>
                <c:pt idx="3">
                  <c:v>3.464567310249985</c:v>
                </c:pt>
                <c:pt idx="4">
                  <c:v>3.7122493940130954</c:v>
                </c:pt>
                <c:pt idx="5">
                  <c:v>2.9170962002933258</c:v>
                </c:pt>
                <c:pt idx="6">
                  <c:v>2.8324674104765468</c:v>
                </c:pt>
                <c:pt idx="7">
                  <c:v>3.004389379700422</c:v>
                </c:pt>
                <c:pt idx="8">
                  <c:v>2.5441713540490456</c:v>
                </c:pt>
                <c:pt idx="9">
                  <c:v>2.6386810835239771</c:v>
                </c:pt>
                <c:pt idx="10">
                  <c:v>2.5859730203048104</c:v>
                </c:pt>
                <c:pt idx="11">
                  <c:v>2.8281032663023229</c:v>
                </c:pt>
                <c:pt idx="12">
                  <c:v>3.1818512477247363</c:v>
                </c:pt>
                <c:pt idx="13">
                  <c:v>2.6526890128173344</c:v>
                </c:pt>
                <c:pt idx="14">
                  <c:v>2.8192000230598895</c:v>
                </c:pt>
                <c:pt idx="15">
                  <c:v>2.3534682223961534</c:v>
                </c:pt>
                <c:pt idx="16">
                  <c:v>1.1991951525777251</c:v>
                </c:pt>
                <c:pt idx="17">
                  <c:v>2.4592407395783518</c:v>
                </c:pt>
                <c:pt idx="18">
                  <c:v>2.0444171443202013</c:v>
                </c:pt>
              </c:numCache>
            </c:numRef>
          </c:yVal>
          <c:smooth val="0"/>
        </c:ser>
        <c:ser>
          <c:idx val="1"/>
          <c:order val="1"/>
          <c:tx>
            <c:v>Set -ve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mixed gauss'!$B$26:$B$45</c:f>
              <c:numCache>
                <c:formatCode>General</c:formatCode>
                <c:ptCount val="20"/>
                <c:pt idx="0">
                  <c:v>1.4813614373399981</c:v>
                </c:pt>
                <c:pt idx="1">
                  <c:v>0.20161586860908209</c:v>
                </c:pt>
                <c:pt idx="2">
                  <c:v>1.2626615865380448</c:v>
                </c:pt>
                <c:pt idx="3">
                  <c:v>1.4894486031948646</c:v>
                </c:pt>
                <c:pt idx="4">
                  <c:v>0.4942255261268057</c:v>
                </c:pt>
                <c:pt idx="5">
                  <c:v>1.7717093765688992</c:v>
                </c:pt>
                <c:pt idx="6">
                  <c:v>1.3272641537399015</c:v>
                </c:pt>
                <c:pt idx="7">
                  <c:v>1.2377821206752377</c:v>
                </c:pt>
                <c:pt idx="8">
                  <c:v>2.1353142964277598</c:v>
                </c:pt>
                <c:pt idx="9">
                  <c:v>1.1950083003371992</c:v>
                </c:pt>
                <c:pt idx="10">
                  <c:v>0.64968475277558846</c:v>
                </c:pt>
                <c:pt idx="11">
                  <c:v>1.3165538531880996</c:v>
                </c:pt>
                <c:pt idx="12">
                  <c:v>-8.4601902455475608E-2</c:v>
                </c:pt>
                <c:pt idx="13">
                  <c:v>1.1888758460272491</c:v>
                </c:pt>
                <c:pt idx="14">
                  <c:v>6.3178404150126433E-2</c:v>
                </c:pt>
                <c:pt idx="15">
                  <c:v>1.9246341541070748</c:v>
                </c:pt>
                <c:pt idx="16">
                  <c:v>0.89204221519067495</c:v>
                </c:pt>
                <c:pt idx="17">
                  <c:v>0.58414957715501314</c:v>
                </c:pt>
                <c:pt idx="18">
                  <c:v>1.315865801488906</c:v>
                </c:pt>
                <c:pt idx="19">
                  <c:v>1.4808107177843997</c:v>
                </c:pt>
              </c:numCache>
            </c:numRef>
          </c:xVal>
          <c:yVal>
            <c:numRef>
              <c:f>'test mixed gauss'!$C$26:$C$45</c:f>
              <c:numCache>
                <c:formatCode>General</c:formatCode>
                <c:ptCount val="20"/>
                <c:pt idx="0">
                  <c:v>-0.23304628412947029</c:v>
                </c:pt>
                <c:pt idx="1">
                  <c:v>-8.2256703016124838E-2</c:v>
                </c:pt>
                <c:pt idx="2">
                  <c:v>-0.45350495880380071</c:v>
                </c:pt>
                <c:pt idx="3">
                  <c:v>0.47190247452242107</c:v>
                </c:pt>
                <c:pt idx="4">
                  <c:v>-0.32540897261767548</c:v>
                </c:pt>
                <c:pt idx="5">
                  <c:v>-0.41215046938264988</c:v>
                </c:pt>
                <c:pt idx="6">
                  <c:v>-0.54605724249009879</c:v>
                </c:pt>
                <c:pt idx="7">
                  <c:v>0.17379517538300743</c:v>
                </c:pt>
                <c:pt idx="8">
                  <c:v>7.1383037238759675E-2</c:v>
                </c:pt>
                <c:pt idx="9">
                  <c:v>-0.40027473120673612</c:v>
                </c:pt>
                <c:pt idx="10">
                  <c:v>0.57572385765053435</c:v>
                </c:pt>
                <c:pt idx="11">
                  <c:v>-0.16579910841609877</c:v>
                </c:pt>
                <c:pt idx="12">
                  <c:v>7.2313726821691945E-2</c:v>
                </c:pt>
                <c:pt idx="13">
                  <c:v>-0.27517088716867932</c:v>
                </c:pt>
                <c:pt idx="14">
                  <c:v>0.10280070155875588</c:v>
                </c:pt>
                <c:pt idx="15">
                  <c:v>-0.22875945952363308</c:v>
                </c:pt>
                <c:pt idx="16">
                  <c:v>0.53094460536077703</c:v>
                </c:pt>
                <c:pt idx="17">
                  <c:v>8.112561846877081E-2</c:v>
                </c:pt>
                <c:pt idx="18">
                  <c:v>-0.16053768511983113</c:v>
                </c:pt>
                <c:pt idx="19">
                  <c:v>-0.29928158338398786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97352"/>
        <c:axId val="224900488"/>
      </c:scatterChart>
      <c:valAx>
        <c:axId val="22489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00488"/>
        <c:crosses val="autoZero"/>
        <c:crossBetween val="midCat"/>
      </c:valAx>
      <c:valAx>
        <c:axId val="2249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9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9</xdr:row>
      <xdr:rowOff>68580</xdr:rowOff>
    </xdr:from>
    <xdr:to>
      <xdr:col>14</xdr:col>
      <xdr:colOff>579120</xdr:colOff>
      <xdr:row>24</xdr:row>
      <xdr:rowOff>68580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9</xdr:row>
      <xdr:rowOff>68580</xdr:rowOff>
    </xdr:from>
    <xdr:to>
      <xdr:col>14</xdr:col>
      <xdr:colOff>579120</xdr:colOff>
      <xdr:row>24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9</xdr:row>
      <xdr:rowOff>68580</xdr:rowOff>
    </xdr:from>
    <xdr:to>
      <xdr:col>14</xdr:col>
      <xdr:colOff>579120</xdr:colOff>
      <xdr:row>24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9</xdr:row>
      <xdr:rowOff>68580</xdr:rowOff>
    </xdr:from>
    <xdr:to>
      <xdr:col>14</xdr:col>
      <xdr:colOff>579120</xdr:colOff>
      <xdr:row>24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9</xdr:row>
      <xdr:rowOff>68580</xdr:rowOff>
    </xdr:from>
    <xdr:to>
      <xdr:col>14</xdr:col>
      <xdr:colOff>579120</xdr:colOff>
      <xdr:row>24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9</xdr:row>
      <xdr:rowOff>68580</xdr:rowOff>
    </xdr:from>
    <xdr:to>
      <xdr:col>14</xdr:col>
      <xdr:colOff>579120</xdr:colOff>
      <xdr:row>24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8</xdr:row>
      <xdr:rowOff>83820</xdr:rowOff>
    </xdr:from>
    <xdr:to>
      <xdr:col>11</xdr:col>
      <xdr:colOff>228600</xdr:colOff>
      <xdr:row>23</xdr:row>
      <xdr:rowOff>83820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20" sqref="A20"/>
    </sheetView>
  </sheetViews>
  <sheetFormatPr defaultRowHeight="14.4" x14ac:dyDescent="0.3"/>
  <cols>
    <col min="1" max="16384" width="8.796875" style="1"/>
  </cols>
  <sheetData>
    <row r="1" spans="1:4" x14ac:dyDescent="0.3">
      <c r="A1" s="1" t="s">
        <v>30</v>
      </c>
    </row>
    <row r="2" spans="1:4" x14ac:dyDescent="0.3">
      <c r="A2" s="1">
        <f>COUNTA(A3:A6)</f>
        <v>4</v>
      </c>
      <c r="B2" s="1">
        <f>COUNTA(A3:C3)</f>
        <v>3</v>
      </c>
    </row>
    <row r="3" spans="1:4" x14ac:dyDescent="0.3">
      <c r="A3" s="1">
        <v>1</v>
      </c>
      <c r="B3" s="1">
        <v>1</v>
      </c>
      <c r="C3" s="1">
        <f>-B3</f>
        <v>-1</v>
      </c>
    </row>
    <row r="4" spans="1:4" x14ac:dyDescent="0.3">
      <c r="A4" s="1">
        <v>1</v>
      </c>
      <c r="B4" s="1">
        <f>-B3</f>
        <v>-1</v>
      </c>
      <c r="C4" s="1">
        <f>-C3</f>
        <v>1</v>
      </c>
    </row>
    <row r="5" spans="1:4" x14ac:dyDescent="0.3">
      <c r="A5" s="1">
        <v>1</v>
      </c>
      <c r="B5" s="1">
        <f>B4</f>
        <v>-1</v>
      </c>
      <c r="C5" s="1">
        <f>-C4</f>
        <v>-1</v>
      </c>
    </row>
    <row r="6" spans="1:4" x14ac:dyDescent="0.3">
      <c r="A6" s="1">
        <v>1</v>
      </c>
      <c r="B6" s="1">
        <f>-B5</f>
        <v>1</v>
      </c>
      <c r="C6" s="1">
        <f>-C5</f>
        <v>1</v>
      </c>
    </row>
    <row r="8" spans="1:4" x14ac:dyDescent="0.3">
      <c r="A8" s="1" t="s">
        <v>31</v>
      </c>
      <c r="B8" s="1" t="s">
        <v>3</v>
      </c>
      <c r="C8" s="1" t="s">
        <v>33</v>
      </c>
      <c r="D8" s="1" t="s">
        <v>34</v>
      </c>
    </row>
    <row r="9" spans="1:4" x14ac:dyDescent="0.3">
      <c r="A9" s="1">
        <f>A2</f>
        <v>4</v>
      </c>
      <c r="B9" s="1">
        <v>1</v>
      </c>
    </row>
    <row r="10" spans="1:4" x14ac:dyDescent="0.3">
      <c r="A10" s="1">
        <f>IF(AND(B3&gt;0,C3&gt;0),0,1)</f>
        <v>1</v>
      </c>
      <c r="B10" s="1">
        <f>IF(A10=0,1,-1)</f>
        <v>-1</v>
      </c>
      <c r="C10" s="1">
        <f>IF(B10&gt;0,1,0)</f>
        <v>0</v>
      </c>
      <c r="D10" s="1">
        <f>ABS(C10-1)</f>
        <v>1</v>
      </c>
    </row>
    <row r="11" spans="1:4" x14ac:dyDescent="0.3">
      <c r="A11" s="1">
        <f>IF(AND(B4&gt;0,C4&gt;0),0,1)</f>
        <v>1</v>
      </c>
      <c r="B11" s="1">
        <f>IF(A11=0,1,-1)</f>
        <v>-1</v>
      </c>
      <c r="C11" s="1">
        <f>IF(B11&gt;0,1,0)</f>
        <v>0</v>
      </c>
      <c r="D11" s="1">
        <f>ABS(C11-1)</f>
        <v>1</v>
      </c>
    </row>
    <row r="12" spans="1:4" x14ac:dyDescent="0.3">
      <c r="A12" s="1">
        <f>IF(AND(B5&gt;0,C5&gt;0),0,1)</f>
        <v>1</v>
      </c>
      <c r="B12" s="1">
        <f>IF(A12=0,1,-1)</f>
        <v>-1</v>
      </c>
      <c r="C12" s="1">
        <f>IF(B12&gt;0,1,0)</f>
        <v>0</v>
      </c>
      <c r="D12" s="1">
        <f>ABS(C12-1)</f>
        <v>1</v>
      </c>
    </row>
    <row r="13" spans="1:4" x14ac:dyDescent="0.3">
      <c r="A13" s="1">
        <f>IF(AND(B6&gt;0,C6&gt;0),0,1)</f>
        <v>0</v>
      </c>
      <c r="B13" s="1">
        <f>IF(A13=0,1,-1)</f>
        <v>1</v>
      </c>
      <c r="C13" s="1">
        <f>IF(B13&gt;0,1,0)</f>
        <v>1</v>
      </c>
      <c r="D13" s="1">
        <f>ABS(C13-1)</f>
        <v>0</v>
      </c>
    </row>
    <row r="15" spans="1:4" x14ac:dyDescent="0.3">
      <c r="A15" s="1" t="s">
        <v>32</v>
      </c>
      <c r="B15" s="1" t="s">
        <v>12</v>
      </c>
    </row>
    <row r="16" spans="1:4" x14ac:dyDescent="0.3">
      <c r="A16" s="1">
        <v>1</v>
      </c>
      <c r="B16" s="1">
        <v>1</v>
      </c>
    </row>
    <row r="17" spans="1:16" x14ac:dyDescent="0.3">
      <c r="A17" s="1">
        <v>0.1</v>
      </c>
    </row>
    <row r="19" spans="1:16" x14ac:dyDescent="0.3">
      <c r="A19" s="1" t="s">
        <v>4</v>
      </c>
      <c r="B19" s="1" t="s">
        <v>11</v>
      </c>
      <c r="D19" s="1" t="s">
        <v>22</v>
      </c>
    </row>
    <row r="20" spans="1:16" x14ac:dyDescent="0.3">
      <c r="A20" s="1">
        <f>(F27+G27)/2</f>
        <v>1.3333333333333333</v>
      </c>
      <c r="B20" s="1">
        <f>SUMPRODUCT(B3:B6,C10:C13)/SUM(C10:C13)-SUMPRODUCT(B3:B6,D10:D13)/SUM(D10:D13)</f>
        <v>1.3333333333333333</v>
      </c>
      <c r="C20" s="1">
        <f>SUMPRODUCT(C3:C6,C10:C13)/SUM(C10:C13)-SUMPRODUCT(C3:C6,D10:D13)/SUM(D10:D13)</f>
        <v>1.3333333333333333</v>
      </c>
      <c r="D20" s="1">
        <f>SUMPRODUCT(B20:C20,B20:C20)</f>
        <v>3.5555555555555554</v>
      </c>
    </row>
    <row r="22" spans="1:16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13</v>
      </c>
      <c r="F22" s="1" t="s">
        <v>14</v>
      </c>
      <c r="G22" s="1" t="s">
        <v>15</v>
      </c>
      <c r="H22" s="1" t="s">
        <v>16</v>
      </c>
      <c r="I22" s="1" t="s">
        <v>18</v>
      </c>
      <c r="J22" s="1" t="s">
        <v>20</v>
      </c>
      <c r="K22" s="1" t="s">
        <v>23</v>
      </c>
      <c r="L22" s="1" t="s">
        <v>24</v>
      </c>
      <c r="M22" s="1" t="s">
        <v>21</v>
      </c>
      <c r="N22" s="1" t="s">
        <v>25</v>
      </c>
      <c r="O22" s="1" t="s">
        <v>17</v>
      </c>
      <c r="P22" s="1" t="s">
        <v>38</v>
      </c>
    </row>
    <row r="23" spans="1:16" x14ac:dyDescent="0.3">
      <c r="A23" s="1">
        <v>1</v>
      </c>
      <c r="B23" s="1">
        <f>B3</f>
        <v>1</v>
      </c>
      <c r="C23" s="1">
        <f>C3</f>
        <v>-1</v>
      </c>
      <c r="D23" s="1">
        <f>B10</f>
        <v>-1</v>
      </c>
      <c r="E23" s="1">
        <f>SUMPRODUCT(B$20:C$20,B23:C23)</f>
        <v>0</v>
      </c>
      <c r="F23" s="1">
        <f>IF(D23&gt;0,E23,1000)</f>
        <v>1000</v>
      </c>
      <c r="G23" s="1">
        <f>IF(D23&lt;0,E23,-1000)</f>
        <v>0</v>
      </c>
      <c r="H23" s="1">
        <f>E23-A$20</f>
        <v>-1.3333333333333333</v>
      </c>
      <c r="I23" s="1">
        <f>D23*H23</f>
        <v>1.3333333333333333</v>
      </c>
      <c r="J23" s="1">
        <f>IF(I23&lt;0,-I23,)</f>
        <v>0</v>
      </c>
      <c r="K23" s="1">
        <f>SUMIF(I$23:I$26,"&lt;"&amp;I23)</f>
        <v>0</v>
      </c>
      <c r="L23" s="1">
        <f>COUNTIF(I$23:I$26,"&lt;"&amp;I23)</f>
        <v>0</v>
      </c>
      <c r="M23" s="1">
        <f>L23-K23/I23</f>
        <v>0</v>
      </c>
      <c r="N23" s="1">
        <f>A$17*D$20/I23</f>
        <v>0.26666666666666672</v>
      </c>
      <c r="O23" s="1">
        <f>N23+J$27/I23+M23</f>
        <v>0.26666666666666672</v>
      </c>
      <c r="P23" s="1">
        <f>I23*O28</f>
        <v>1</v>
      </c>
    </row>
    <row r="24" spans="1:16" x14ac:dyDescent="0.3">
      <c r="A24" s="1">
        <v>2</v>
      </c>
      <c r="B24" s="1">
        <f t="shared" ref="B24:C24" si="0">B4</f>
        <v>-1</v>
      </c>
      <c r="C24" s="1">
        <f t="shared" si="0"/>
        <v>1</v>
      </c>
      <c r="D24" s="1">
        <f t="shared" ref="D24:D26" si="1">B11</f>
        <v>-1</v>
      </c>
      <c r="E24" s="1">
        <f>SUMPRODUCT(B$20:C$20,B24:C24)</f>
        <v>0</v>
      </c>
      <c r="F24" s="1">
        <f t="shared" ref="F24:F26" si="2">IF(D24&gt;0,E24,1000)</f>
        <v>1000</v>
      </c>
      <c r="G24" s="1">
        <f t="shared" ref="G24:G26" si="3">IF(D24&lt;0,E24,-1000)</f>
        <v>0</v>
      </c>
      <c r="H24" s="1">
        <f>E24-A$20</f>
        <v>-1.3333333333333333</v>
      </c>
      <c r="I24" s="1">
        <f>D24*H24</f>
        <v>1.3333333333333333</v>
      </c>
      <c r="J24" s="1">
        <f>IF(I24&lt;0,-I24,)</f>
        <v>0</v>
      </c>
      <c r="K24" s="1">
        <f>SUMIF(I$23:I$26,"&lt;"&amp;I24)</f>
        <v>0</v>
      </c>
      <c r="L24" s="1">
        <f>COUNTIF(I$23:I$26,"&lt;"&amp;I24)</f>
        <v>0</v>
      </c>
      <c r="M24" s="1">
        <f>L24-K24/I24</f>
        <v>0</v>
      </c>
      <c r="N24" s="1">
        <f>A$17*D$20/I24</f>
        <v>0.26666666666666672</v>
      </c>
      <c r="O24" s="1">
        <f>N24+J$27/I24+M24</f>
        <v>0.26666666666666672</v>
      </c>
      <c r="P24" s="1">
        <f>I24*O28</f>
        <v>1</v>
      </c>
    </row>
    <row r="25" spans="1:16" x14ac:dyDescent="0.3">
      <c r="A25" s="1">
        <v>3</v>
      </c>
      <c r="B25" s="1">
        <f t="shared" ref="B25:C25" si="4">B5</f>
        <v>-1</v>
      </c>
      <c r="C25" s="1">
        <f t="shared" si="4"/>
        <v>-1</v>
      </c>
      <c r="D25" s="1">
        <f t="shared" si="1"/>
        <v>-1</v>
      </c>
      <c r="E25" s="1">
        <f>SUMPRODUCT(B$20:C$20,B25:C25)</f>
        <v>-2.6666666666666665</v>
      </c>
      <c r="F25" s="1">
        <f t="shared" si="2"/>
        <v>1000</v>
      </c>
      <c r="G25" s="1">
        <f t="shared" si="3"/>
        <v>-2.6666666666666665</v>
      </c>
      <c r="H25" s="1">
        <f>E25-A$20</f>
        <v>-4</v>
      </c>
      <c r="I25" s="1">
        <f>D25*H25</f>
        <v>4</v>
      </c>
      <c r="J25" s="1">
        <f>IF(I25&lt;0,-I25,)</f>
        <v>0</v>
      </c>
      <c r="K25" s="1">
        <f>SUMIF(I$23:I$26,"&lt;"&amp;I25)</f>
        <v>4</v>
      </c>
      <c r="L25" s="1">
        <f>COUNTIF(I$23:I$26,"&lt;"&amp;I25)</f>
        <v>3</v>
      </c>
      <c r="M25" s="1">
        <f>L25-K25/I25</f>
        <v>2</v>
      </c>
      <c r="N25" s="1">
        <f>A$17*D$20/I25</f>
        <v>8.8888888888888892E-2</v>
      </c>
      <c r="O25" s="1">
        <f>N25+J$27/I25+M25</f>
        <v>2.088888888888889</v>
      </c>
      <c r="P25" s="1">
        <f>I25*O28</f>
        <v>3</v>
      </c>
    </row>
    <row r="26" spans="1:16" x14ac:dyDescent="0.3">
      <c r="A26" s="1">
        <v>4</v>
      </c>
      <c r="B26" s="1">
        <f t="shared" ref="B26:C26" si="5">B6</f>
        <v>1</v>
      </c>
      <c r="C26" s="1">
        <f t="shared" si="5"/>
        <v>1</v>
      </c>
      <c r="D26" s="1">
        <f t="shared" si="1"/>
        <v>1</v>
      </c>
      <c r="E26" s="1">
        <f>SUMPRODUCT(B$20:C$20,B26:C26)</f>
        <v>2.6666666666666665</v>
      </c>
      <c r="F26" s="1">
        <f t="shared" si="2"/>
        <v>2.6666666666666665</v>
      </c>
      <c r="G26" s="1">
        <f t="shared" si="3"/>
        <v>-1000</v>
      </c>
      <c r="H26" s="1">
        <f>E26-A$20</f>
        <v>1.3333333333333333</v>
      </c>
      <c r="I26" s="1">
        <f>D26*H26</f>
        <v>1.3333333333333333</v>
      </c>
      <c r="J26" s="1">
        <f>IF(I26&lt;0,-I26,)</f>
        <v>0</v>
      </c>
      <c r="K26" s="1">
        <f>SUMIF(I$23:I$26,"&lt;"&amp;I26)</f>
        <v>0</v>
      </c>
      <c r="L26" s="1">
        <f>COUNTIF(I$23:I$26,"&lt;"&amp;I26)</f>
        <v>0</v>
      </c>
      <c r="M26" s="1">
        <f>L26-K26/I26</f>
        <v>0</v>
      </c>
      <c r="N26" s="1">
        <f>A$17*D$20/I26</f>
        <v>0.26666666666666672</v>
      </c>
      <c r="O26" s="1">
        <f>N26+J$27/I26+M26</f>
        <v>0.26666666666666672</v>
      </c>
      <c r="P26" s="1">
        <f>I26*O28</f>
        <v>1</v>
      </c>
    </row>
    <row r="27" spans="1:16" x14ac:dyDescent="0.3">
      <c r="E27" s="1" t="s">
        <v>35</v>
      </c>
      <c r="F27" s="1">
        <f>MIN(F23:F26)</f>
        <v>2.6666666666666665</v>
      </c>
      <c r="G27" s="1">
        <f>MAX(G23:G26)</f>
        <v>0</v>
      </c>
      <c r="I27" s="1" t="s">
        <v>26</v>
      </c>
      <c r="J27" s="1">
        <f>SUM(J23:J26)</f>
        <v>0</v>
      </c>
      <c r="N27" s="1" t="s">
        <v>28</v>
      </c>
      <c r="O27" s="1">
        <f>MATCH(MIN(O23:O26),O23:O26,0)</f>
        <v>1</v>
      </c>
    </row>
    <row r="28" spans="1:16" x14ac:dyDescent="0.3">
      <c r="N28" s="1" t="s">
        <v>37</v>
      </c>
      <c r="O28" s="1">
        <f>1/INDEX(I23:I26,O27)</f>
        <v>0.75</v>
      </c>
    </row>
    <row r="30" spans="1:16" x14ac:dyDescent="0.3">
      <c r="A30" s="1" t="s">
        <v>36</v>
      </c>
      <c r="B30" s="1" t="s">
        <v>39</v>
      </c>
    </row>
    <row r="31" spans="1:16" x14ac:dyDescent="0.3">
      <c r="A31" s="1">
        <v>1</v>
      </c>
      <c r="B31" s="1">
        <v>3</v>
      </c>
    </row>
    <row r="32" spans="1:16" x14ac:dyDescent="0.3">
      <c r="A32" s="1">
        <v>0</v>
      </c>
      <c r="B32" s="1">
        <f>B20</f>
        <v>1.3333333333333333</v>
      </c>
      <c r="C32" s="1">
        <f>C20</f>
        <v>1.3333333333333333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G30" sqref="F1:G30"/>
    </sheetView>
  </sheetViews>
  <sheetFormatPr defaultRowHeight="14.4" x14ac:dyDescent="0.3"/>
  <cols>
    <col min="1" max="16384" width="8.796875" style="1"/>
  </cols>
  <sheetData>
    <row r="1" spans="1:12" x14ac:dyDescent="0.3">
      <c r="A1" s="1">
        <f ca="1">RAND()</f>
        <v>8.6382311085769325E-2</v>
      </c>
      <c r="B1" s="1">
        <f t="shared" ref="B1:L16" ca="1" si="0">RAND()</f>
        <v>0.13895421369724936</v>
      </c>
      <c r="C1" s="1">
        <f t="shared" ca="1" si="0"/>
        <v>0.65251536912224173</v>
      </c>
      <c r="D1" s="1">
        <f t="shared" ca="1" si="0"/>
        <v>0.37513499204223144</v>
      </c>
      <c r="E1" s="1">
        <f t="shared" ca="1" si="0"/>
        <v>5.461338510293845E-2</v>
      </c>
      <c r="F1" s="1">
        <f t="shared" ca="1" si="0"/>
        <v>0.45528644946603736</v>
      </c>
      <c r="G1" s="1">
        <f t="shared" ca="1" si="0"/>
        <v>0.48941168920856948</v>
      </c>
      <c r="H1" s="1">
        <f t="shared" ca="1" si="0"/>
        <v>0.65591315818795504</v>
      </c>
      <c r="I1" s="1">
        <f t="shared" ca="1" si="0"/>
        <v>0.42594725304184289</v>
      </c>
      <c r="J1" s="1">
        <f t="shared" ca="1" si="0"/>
        <v>0.48149095369790718</v>
      </c>
      <c r="K1" s="1">
        <f t="shared" ca="1" si="0"/>
        <v>0.4787151357035303</v>
      </c>
      <c r="L1" s="1">
        <f t="shared" ca="1" si="0"/>
        <v>0.28643025504698083</v>
      </c>
    </row>
    <row r="2" spans="1:12" x14ac:dyDescent="0.3">
      <c r="A2" s="1">
        <f t="shared" ref="A2:L30" ca="1" si="1">RAND()</f>
        <v>0.35924432419148777</v>
      </c>
      <c r="B2" s="1">
        <f t="shared" ca="1" si="0"/>
        <v>0.46124989224885826</v>
      </c>
      <c r="C2" s="1">
        <f t="shared" ca="1" si="0"/>
        <v>0.22604925971317413</v>
      </c>
      <c r="D2" s="1">
        <f t="shared" ca="1" si="0"/>
        <v>0.32122659272771081</v>
      </c>
      <c r="E2" s="1">
        <f t="shared" ca="1" si="0"/>
        <v>0.22408792053474791</v>
      </c>
      <c r="F2" s="1">
        <f t="shared" ca="1" si="0"/>
        <v>0.33471344550590676</v>
      </c>
      <c r="G2" s="1">
        <f t="shared" ca="1" si="0"/>
        <v>0.8318362591713454</v>
      </c>
      <c r="H2" s="1">
        <f t="shared" ca="1" si="0"/>
        <v>7.1240631909567975E-2</v>
      </c>
      <c r="I2" s="1">
        <f t="shared" ca="1" si="0"/>
        <v>0.35629992701117852</v>
      </c>
      <c r="J2" s="1">
        <f t="shared" ca="1" si="0"/>
        <v>0.41947348246659566</v>
      </c>
      <c r="K2" s="1">
        <f t="shared" ca="1" si="0"/>
        <v>0.99905345953471292</v>
      </c>
      <c r="L2" s="1">
        <f t="shared" ca="1" si="0"/>
        <v>0.55839406869013031</v>
      </c>
    </row>
    <row r="3" spans="1:12" x14ac:dyDescent="0.3">
      <c r="A3" s="1">
        <f t="shared" ca="1" si="1"/>
        <v>0.96230876860246439</v>
      </c>
      <c r="B3" s="1">
        <f t="shared" ca="1" si="0"/>
        <v>0.72017581498119376</v>
      </c>
      <c r="C3" s="1">
        <f t="shared" ca="1" si="0"/>
        <v>0.88581250122519906</v>
      </c>
      <c r="D3" s="1">
        <f t="shared" ca="1" si="0"/>
        <v>0.1969576245534278</v>
      </c>
      <c r="E3" s="1">
        <f t="shared" ca="1" si="0"/>
        <v>0.49589095532118022</v>
      </c>
      <c r="F3" s="1">
        <f t="shared" ca="1" si="0"/>
        <v>0.84279978974282777</v>
      </c>
      <c r="G3" s="1">
        <f t="shared" ca="1" si="0"/>
        <v>0.22283605191873479</v>
      </c>
      <c r="H3" s="1">
        <f t="shared" ca="1" si="0"/>
        <v>0.87275778158502537</v>
      </c>
      <c r="I3" s="1">
        <f t="shared" ca="1" si="0"/>
        <v>0.96936704264288265</v>
      </c>
      <c r="J3" s="1">
        <f t="shared" ca="1" si="0"/>
        <v>7.4448301768191394E-2</v>
      </c>
      <c r="K3" s="1">
        <f t="shared" ca="1" si="0"/>
        <v>0.86330626966148349</v>
      </c>
      <c r="L3" s="1">
        <f t="shared" ca="1" si="0"/>
        <v>0.38591366094541291</v>
      </c>
    </row>
    <row r="4" spans="1:12" x14ac:dyDescent="0.3">
      <c r="A4" s="1">
        <f t="shared" ca="1" si="1"/>
        <v>0.80554721716946198</v>
      </c>
      <c r="B4" s="1">
        <f t="shared" ca="1" si="0"/>
        <v>0.81773714646731233</v>
      </c>
      <c r="C4" s="1">
        <f t="shared" ca="1" si="0"/>
        <v>2.0572000787593581E-2</v>
      </c>
      <c r="D4" s="1">
        <f t="shared" ca="1" si="0"/>
        <v>0.50887469563489296</v>
      </c>
      <c r="E4" s="1">
        <f t="shared" ca="1" si="0"/>
        <v>0.45455197434686678</v>
      </c>
      <c r="F4" s="1">
        <f t="shared" ca="1" si="0"/>
        <v>0.16059146988790896</v>
      </c>
      <c r="G4" s="1">
        <f t="shared" ca="1" si="0"/>
        <v>0.2070994917078236</v>
      </c>
      <c r="H4" s="1">
        <f t="shared" ca="1" si="0"/>
        <v>0.13787942873251879</v>
      </c>
      <c r="I4" s="1">
        <f t="shared" ca="1" si="0"/>
        <v>0.78707697667778587</v>
      </c>
      <c r="J4" s="1">
        <f t="shared" ca="1" si="0"/>
        <v>0.92770980711248607</v>
      </c>
      <c r="K4" s="1">
        <f t="shared" ca="1" si="0"/>
        <v>0.9432018512809468</v>
      </c>
      <c r="L4" s="1">
        <f t="shared" ca="1" si="0"/>
        <v>0.69424941754927971</v>
      </c>
    </row>
    <row r="5" spans="1:12" x14ac:dyDescent="0.3">
      <c r="A5" s="1">
        <f t="shared" ca="1" si="1"/>
        <v>0.55770331064026923</v>
      </c>
      <c r="B5" s="1">
        <f t="shared" ca="1" si="0"/>
        <v>0.66928544556129055</v>
      </c>
      <c r="C5" s="1">
        <f t="shared" ca="1" si="0"/>
        <v>0.45978103747737997</v>
      </c>
      <c r="D5" s="1">
        <f t="shared" ca="1" si="0"/>
        <v>0.1269438467523869</v>
      </c>
      <c r="E5" s="1">
        <f t="shared" ca="1" si="0"/>
        <v>0.89228870744780886</v>
      </c>
      <c r="F5" s="1">
        <f t="shared" ca="1" si="0"/>
        <v>0.2465151953027368</v>
      </c>
      <c r="G5" s="1">
        <f t="shared" ca="1" si="0"/>
        <v>0.61959513944825084</v>
      </c>
      <c r="H5" s="1">
        <f t="shared" ca="1" si="0"/>
        <v>0.38309379718677494</v>
      </c>
      <c r="I5" s="1">
        <f t="shared" ca="1" si="0"/>
        <v>0.82704032622101331</v>
      </c>
      <c r="J5" s="1">
        <f t="shared" ca="1" si="0"/>
        <v>0.87931820783054393</v>
      </c>
      <c r="K5" s="1">
        <f t="shared" ca="1" si="0"/>
        <v>7.4378144387488465E-2</v>
      </c>
      <c r="L5" s="1">
        <f t="shared" ca="1" si="0"/>
        <v>0.92907878743310235</v>
      </c>
    </row>
    <row r="6" spans="1:12" x14ac:dyDescent="0.3">
      <c r="A6" s="1">
        <f t="shared" ca="1" si="1"/>
        <v>0.93543797570959841</v>
      </c>
      <c r="B6" s="1">
        <f t="shared" ca="1" si="0"/>
        <v>0.71713549710925595</v>
      </c>
      <c r="C6" s="1">
        <f t="shared" ca="1" si="0"/>
        <v>0.84333342983294268</v>
      </c>
      <c r="D6" s="1">
        <f t="shared" ca="1" si="0"/>
        <v>0.65228381080155029</v>
      </c>
      <c r="E6" s="1">
        <f t="shared" ca="1" si="0"/>
        <v>0.33466299411205758</v>
      </c>
      <c r="F6" s="1">
        <f t="shared" ca="1" si="0"/>
        <v>0.42829302728650198</v>
      </c>
      <c r="G6" s="1">
        <f t="shared" ca="1" si="0"/>
        <v>0.35826330672014095</v>
      </c>
      <c r="H6" s="1">
        <f t="shared" ca="1" si="0"/>
        <v>0.83616122370390955</v>
      </c>
      <c r="I6" s="1">
        <f t="shared" ca="1" si="0"/>
        <v>0.48318754997390867</v>
      </c>
      <c r="J6" s="1">
        <f t="shared" ca="1" si="0"/>
        <v>0.17583435365306033</v>
      </c>
      <c r="K6" s="1">
        <f t="shared" ca="1" si="0"/>
        <v>0.73229913285301562</v>
      </c>
      <c r="L6" s="1">
        <f t="shared" ca="1" si="0"/>
        <v>0.69472889490340761</v>
      </c>
    </row>
    <row r="7" spans="1:12" x14ac:dyDescent="0.3">
      <c r="A7" s="1">
        <f t="shared" ca="1" si="1"/>
        <v>0.62696195020359824</v>
      </c>
      <c r="B7" s="1">
        <f t="shared" ca="1" si="0"/>
        <v>0.81548415802818397</v>
      </c>
      <c r="C7" s="1">
        <f t="shared" ca="1" si="0"/>
        <v>0.21018788113539932</v>
      </c>
      <c r="D7" s="1">
        <f t="shared" ca="1" si="0"/>
        <v>0.12300598853057343</v>
      </c>
      <c r="E7" s="1">
        <f t="shared" ca="1" si="0"/>
        <v>3.7787400608025212E-2</v>
      </c>
      <c r="F7" s="1">
        <f t="shared" ca="1" si="0"/>
        <v>0.34049970464806389</v>
      </c>
      <c r="G7" s="1">
        <f t="shared" ca="1" si="0"/>
        <v>0.44558106034409484</v>
      </c>
      <c r="H7" s="1">
        <f t="shared" ca="1" si="0"/>
        <v>0.8226058616845674</v>
      </c>
      <c r="I7" s="1">
        <f t="shared" ca="1" si="0"/>
        <v>0.17268959643490422</v>
      </c>
      <c r="J7" s="1">
        <f t="shared" ca="1" si="0"/>
        <v>0.9291892590100963</v>
      </c>
      <c r="K7" s="1">
        <f t="shared" ca="1" si="0"/>
        <v>0.48998168974996648</v>
      </c>
      <c r="L7" s="1">
        <f t="shared" ca="1" si="0"/>
        <v>0.72921216896360241</v>
      </c>
    </row>
    <row r="8" spans="1:12" x14ac:dyDescent="0.3">
      <c r="A8" s="1">
        <f t="shared" ca="1" si="1"/>
        <v>0.86533630980325893</v>
      </c>
      <c r="B8" s="1">
        <f t="shared" ca="1" si="0"/>
        <v>0.44751861479159161</v>
      </c>
      <c r="C8" s="1">
        <f t="shared" ca="1" si="0"/>
        <v>0.82904092706994825</v>
      </c>
      <c r="D8" s="1">
        <f t="shared" ca="1" si="0"/>
        <v>0.37858053618981513</v>
      </c>
      <c r="E8" s="1">
        <f t="shared" ca="1" si="0"/>
        <v>0.57292541082112236</v>
      </c>
      <c r="F8" s="1">
        <f t="shared" ca="1" si="0"/>
        <v>0.54036662968730165</v>
      </c>
      <c r="G8" s="1">
        <f t="shared" ca="1" si="0"/>
        <v>6.3529542211175127E-2</v>
      </c>
      <c r="H8" s="1">
        <f t="shared" ca="1" si="0"/>
        <v>0.6622676000432326</v>
      </c>
      <c r="I8" s="1">
        <f t="shared" ca="1" si="0"/>
        <v>0.87237790130080806</v>
      </c>
      <c r="J8" s="1">
        <f t="shared" ca="1" si="0"/>
        <v>0.46198387795841833</v>
      </c>
      <c r="K8" s="1">
        <f t="shared" ca="1" si="0"/>
        <v>0.40894922853781002</v>
      </c>
      <c r="L8" s="1">
        <f t="shared" ca="1" si="0"/>
        <v>8.7386648011975598E-2</v>
      </c>
    </row>
    <row r="9" spans="1:12" x14ac:dyDescent="0.3">
      <c r="A9" s="1">
        <f t="shared" ca="1" si="1"/>
        <v>0.33078678863586464</v>
      </c>
      <c r="B9" s="1">
        <f t="shared" ca="1" si="0"/>
        <v>0.11518543639062395</v>
      </c>
      <c r="C9" s="1">
        <f t="shared" ca="1" si="0"/>
        <v>0.83817601040259404</v>
      </c>
      <c r="D9" s="1">
        <f t="shared" ca="1" si="0"/>
        <v>0.43994946101553789</v>
      </c>
      <c r="E9" s="1">
        <f t="shared" ca="1" si="0"/>
        <v>0.36163585144432919</v>
      </c>
      <c r="F9" s="1">
        <f t="shared" ca="1" si="0"/>
        <v>0.33387614663686649</v>
      </c>
      <c r="G9" s="1">
        <f t="shared" ca="1" si="0"/>
        <v>3.8142078753204633E-2</v>
      </c>
      <c r="H9" s="1">
        <f t="shared" ca="1" si="0"/>
        <v>0.46392488639271701</v>
      </c>
      <c r="I9" s="1">
        <f t="shared" ca="1" si="0"/>
        <v>0.95585575930348288</v>
      </c>
      <c r="J9" s="1">
        <f t="shared" ca="1" si="0"/>
        <v>0.4337524376947266</v>
      </c>
      <c r="K9" s="1">
        <f t="shared" ca="1" si="0"/>
        <v>0.33784442121742997</v>
      </c>
      <c r="L9" s="1">
        <f t="shared" ca="1" si="0"/>
        <v>0.27894016734995397</v>
      </c>
    </row>
    <row r="10" spans="1:12" x14ac:dyDescent="0.3">
      <c r="A10" s="1">
        <f t="shared" ca="1" si="1"/>
        <v>0.31964732052199496</v>
      </c>
      <c r="B10" s="1">
        <f t="shared" ca="1" si="0"/>
        <v>0.67597183773325875</v>
      </c>
      <c r="C10" s="1">
        <f t="shared" ca="1" si="0"/>
        <v>0.48796502150486143</v>
      </c>
      <c r="D10" s="1">
        <f t="shared" ca="1" si="0"/>
        <v>0.36078744595691459</v>
      </c>
      <c r="E10" s="1">
        <f t="shared" ca="1" si="0"/>
        <v>0.77045009815901022</v>
      </c>
      <c r="F10" s="1">
        <f t="shared" ca="1" si="0"/>
        <v>0.84360160169174037</v>
      </c>
      <c r="G10" s="1">
        <f t="shared" ca="1" si="0"/>
        <v>0.82755843881640534</v>
      </c>
      <c r="H10" s="1">
        <f t="shared" ca="1" si="0"/>
        <v>0.45284554455961323</v>
      </c>
      <c r="I10" s="1">
        <f t="shared" ca="1" si="0"/>
        <v>0.26736177659701676</v>
      </c>
      <c r="J10" s="1">
        <f t="shared" ca="1" si="0"/>
        <v>0.67908739567942666</v>
      </c>
      <c r="K10" s="1">
        <f t="shared" ca="1" si="0"/>
        <v>0.33750671962094914</v>
      </c>
      <c r="L10" s="1">
        <f t="shared" ca="1" si="0"/>
        <v>0.37176646788081413</v>
      </c>
    </row>
    <row r="11" spans="1:12" x14ac:dyDescent="0.3">
      <c r="A11" s="1">
        <f t="shared" ca="1" si="1"/>
        <v>0.59637658555879502</v>
      </c>
      <c r="B11" s="1">
        <f t="shared" ca="1" si="0"/>
        <v>0.32567109912868786</v>
      </c>
      <c r="C11" s="1">
        <f t="shared" ca="1" si="0"/>
        <v>6.1673769820032032E-2</v>
      </c>
      <c r="D11" s="1">
        <f t="shared" ca="1" si="0"/>
        <v>0.58910166776895512</v>
      </c>
      <c r="E11" s="1">
        <f t="shared" ca="1" si="0"/>
        <v>6.1452819823014426E-2</v>
      </c>
      <c r="F11" s="1">
        <f t="shared" ca="1" si="0"/>
        <v>5.9759475777006243E-2</v>
      </c>
      <c r="G11" s="1">
        <f t="shared" ca="1" si="0"/>
        <v>0.71987735732479241</v>
      </c>
      <c r="H11" s="1">
        <f t="shared" ca="1" si="0"/>
        <v>0.97910721323300354</v>
      </c>
      <c r="I11" s="1">
        <f t="shared" ca="1" si="0"/>
        <v>0.68490677077055928</v>
      </c>
      <c r="J11" s="1">
        <f t="shared" ca="1" si="0"/>
        <v>9.7698680314802E-2</v>
      </c>
      <c r="K11" s="1">
        <f t="shared" ca="1" si="0"/>
        <v>0.17231494059872332</v>
      </c>
      <c r="L11" s="1">
        <f t="shared" ca="1" si="0"/>
        <v>0.42608572561518898</v>
      </c>
    </row>
    <row r="12" spans="1:12" x14ac:dyDescent="0.3">
      <c r="A12" s="1">
        <f t="shared" ca="1" si="1"/>
        <v>0.90904408495112454</v>
      </c>
      <c r="B12" s="1">
        <f t="shared" ca="1" si="0"/>
        <v>0.43991306721117129</v>
      </c>
      <c r="C12" s="1">
        <f t="shared" ca="1" si="0"/>
        <v>0.59659599834403865</v>
      </c>
      <c r="D12" s="1">
        <f t="shared" ca="1" si="0"/>
        <v>0.85339386287785268</v>
      </c>
      <c r="E12" s="1">
        <f t="shared" ca="1" si="0"/>
        <v>0.23067183950421211</v>
      </c>
      <c r="F12" s="1">
        <f t="shared" ca="1" si="0"/>
        <v>0.1206891270228968</v>
      </c>
      <c r="G12" s="1">
        <f t="shared" ca="1" si="0"/>
        <v>0.52447793704697399</v>
      </c>
      <c r="H12" s="1">
        <f t="shared" ca="1" si="0"/>
        <v>0.8804939154959599</v>
      </c>
      <c r="I12" s="1">
        <f t="shared" ca="1" si="0"/>
        <v>0.29428716727515114</v>
      </c>
      <c r="J12" s="1">
        <f t="shared" ca="1" si="0"/>
        <v>0.77703546241528443</v>
      </c>
      <c r="K12" s="1">
        <f t="shared" ca="1" si="0"/>
        <v>0.80632296591230712</v>
      </c>
      <c r="L12" s="1">
        <f t="shared" ca="1" si="0"/>
        <v>0.32541132242969939</v>
      </c>
    </row>
    <row r="13" spans="1:12" x14ac:dyDescent="0.3">
      <c r="A13" s="1">
        <f t="shared" ca="1" si="1"/>
        <v>0.25292463719927383</v>
      </c>
      <c r="B13" s="1">
        <f t="shared" ca="1" si="0"/>
        <v>0.55051305184959398</v>
      </c>
      <c r="C13" s="1">
        <f t="shared" ca="1" si="0"/>
        <v>0.52779702228326342</v>
      </c>
      <c r="D13" s="1">
        <f t="shared" ca="1" si="0"/>
        <v>0.8237634274425274</v>
      </c>
      <c r="E13" s="1">
        <f t="shared" ca="1" si="0"/>
        <v>0.61038826152476999</v>
      </c>
      <c r="F13" s="1">
        <f t="shared" ca="1" si="0"/>
        <v>0.77707914064306471</v>
      </c>
      <c r="G13" s="1">
        <f t="shared" ca="1" si="0"/>
        <v>0.52918354928125344</v>
      </c>
      <c r="H13" s="1">
        <f t="shared" ca="1" si="0"/>
        <v>0.83569764891403542</v>
      </c>
      <c r="I13" s="1">
        <f t="shared" ca="1" si="0"/>
        <v>0.97162660191649941</v>
      </c>
      <c r="J13" s="1">
        <f t="shared" ca="1" si="0"/>
        <v>0.9318734407626339</v>
      </c>
      <c r="K13" s="1">
        <f t="shared" ca="1" si="0"/>
        <v>4.8632364638987791E-2</v>
      </c>
      <c r="L13" s="1">
        <f t="shared" ca="1" si="0"/>
        <v>0.23113362415292504</v>
      </c>
    </row>
    <row r="14" spans="1:12" x14ac:dyDescent="0.3">
      <c r="A14" s="1">
        <f t="shared" ca="1" si="1"/>
        <v>0.91290226167863098</v>
      </c>
      <c r="B14" s="1">
        <f t="shared" ca="1" si="0"/>
        <v>0.99271666103053302</v>
      </c>
      <c r="C14" s="1">
        <f t="shared" ca="1" si="0"/>
        <v>0.42533736249878962</v>
      </c>
      <c r="D14" s="1">
        <f t="shared" ca="1" si="0"/>
        <v>0.5908781913366874</v>
      </c>
      <c r="E14" s="1">
        <f t="shared" ca="1" si="0"/>
        <v>0.2385525486138953</v>
      </c>
      <c r="F14" s="1">
        <f t="shared" ca="1" si="0"/>
        <v>0.16651293778557119</v>
      </c>
      <c r="G14" s="1">
        <f t="shared" ca="1" si="0"/>
        <v>0.95173837391626936</v>
      </c>
      <c r="H14" s="1">
        <f t="shared" ca="1" si="0"/>
        <v>3.3854783819685763E-2</v>
      </c>
      <c r="I14" s="1">
        <f t="shared" ca="1" si="0"/>
        <v>0.70253238646560823</v>
      </c>
      <c r="J14" s="1">
        <f t="shared" ca="1" si="0"/>
        <v>0.21942159755475321</v>
      </c>
      <c r="K14" s="1">
        <f t="shared" ca="1" si="0"/>
        <v>0.76784924987125136</v>
      </c>
      <c r="L14" s="1">
        <f t="shared" ca="1" si="0"/>
        <v>0.24992261600725996</v>
      </c>
    </row>
    <row r="15" spans="1:12" x14ac:dyDescent="0.3">
      <c r="A15" s="1">
        <f t="shared" ca="1" si="1"/>
        <v>0.22520286918531029</v>
      </c>
      <c r="B15" s="1">
        <f t="shared" ca="1" si="0"/>
        <v>0.27736041825568614</v>
      </c>
      <c r="C15" s="1">
        <f t="shared" ca="1" si="0"/>
        <v>0.9652751602095182</v>
      </c>
      <c r="D15" s="1">
        <f t="shared" ca="1" si="0"/>
        <v>0.20487562040946172</v>
      </c>
      <c r="E15" s="1">
        <f t="shared" ca="1" si="0"/>
        <v>0.99102173653650671</v>
      </c>
      <c r="F15" s="1">
        <f t="shared" ca="1" si="0"/>
        <v>0.8865674138153179</v>
      </c>
      <c r="G15" s="1">
        <f t="shared" ca="1" si="0"/>
        <v>0.41457278616866189</v>
      </c>
      <c r="H15" s="1">
        <f t="shared" ca="1" si="0"/>
        <v>0.55122595324284851</v>
      </c>
      <c r="I15" s="1">
        <f t="shared" ca="1" si="0"/>
        <v>0.84463733256478657</v>
      </c>
      <c r="J15" s="1">
        <f t="shared" ca="1" si="0"/>
        <v>0.83102500067436591</v>
      </c>
      <c r="K15" s="1">
        <f t="shared" ca="1" si="0"/>
        <v>0.9127359674909431</v>
      </c>
      <c r="L15" s="1">
        <f t="shared" ca="1" si="0"/>
        <v>0.75782981659916004</v>
      </c>
    </row>
    <row r="16" spans="1:12" x14ac:dyDescent="0.3">
      <c r="A16" s="1">
        <f t="shared" ca="1" si="1"/>
        <v>0.44580943325121547</v>
      </c>
      <c r="B16" s="1">
        <f t="shared" ca="1" si="0"/>
        <v>0.85817682423059893</v>
      </c>
      <c r="C16" s="1">
        <f t="shared" ca="1" si="0"/>
        <v>0.56645337026568832</v>
      </c>
      <c r="D16" s="1">
        <f t="shared" ca="1" si="0"/>
        <v>0.63115004697327992</v>
      </c>
      <c r="E16" s="1">
        <f t="shared" ca="1" si="0"/>
        <v>0.38052339530096069</v>
      </c>
      <c r="F16" s="1">
        <f t="shared" ca="1" si="0"/>
        <v>0.27022765386234604</v>
      </c>
      <c r="G16" s="1">
        <f t="shared" ca="1" si="0"/>
        <v>0.57186595850694066</v>
      </c>
      <c r="H16" s="1">
        <f t="shared" ca="1" si="0"/>
        <v>1.8079508644884501E-2</v>
      </c>
      <c r="I16" s="1">
        <f t="shared" ca="1" si="0"/>
        <v>0.99188477374688833</v>
      </c>
      <c r="J16" s="1">
        <f t="shared" ca="1" si="0"/>
        <v>0.2049771117782816</v>
      </c>
      <c r="K16" s="1">
        <f t="shared" ca="1" si="0"/>
        <v>0.92484920901873702</v>
      </c>
      <c r="L16" s="1">
        <f t="shared" ca="1" si="0"/>
        <v>0.36487283565999584</v>
      </c>
    </row>
    <row r="17" spans="1:12" x14ac:dyDescent="0.3">
      <c r="A17" s="1">
        <f t="shared" ca="1" si="1"/>
        <v>0.6162073858234437</v>
      </c>
      <c r="B17" s="1">
        <f t="shared" ca="1" si="1"/>
        <v>0.67155645096269678</v>
      </c>
      <c r="C17" s="1">
        <f t="shared" ca="1" si="1"/>
        <v>0.49682432135077415</v>
      </c>
      <c r="D17" s="1">
        <f t="shared" ca="1" si="1"/>
        <v>0.50981852423272256</v>
      </c>
      <c r="E17" s="1">
        <f t="shared" ca="1" si="1"/>
        <v>0.73298138068998842</v>
      </c>
      <c r="F17" s="1">
        <f t="shared" ca="1" si="1"/>
        <v>1.0255489635143111E-2</v>
      </c>
      <c r="G17" s="1">
        <f t="shared" ca="1" si="1"/>
        <v>0.79455041713847552</v>
      </c>
      <c r="H17" s="1">
        <f t="shared" ca="1" si="1"/>
        <v>0.92938354303251192</v>
      </c>
      <c r="I17" s="1">
        <f t="shared" ca="1" si="1"/>
        <v>0.5240418536153062</v>
      </c>
      <c r="J17" s="1">
        <f t="shared" ca="1" si="1"/>
        <v>0.52399874246780576</v>
      </c>
      <c r="K17" s="1">
        <f t="shared" ca="1" si="1"/>
        <v>0.74370596443991621</v>
      </c>
      <c r="L17" s="1">
        <f t="shared" ca="1" si="1"/>
        <v>0.62224757416887588</v>
      </c>
    </row>
    <row r="18" spans="1:12" x14ac:dyDescent="0.3">
      <c r="A18" s="1">
        <f t="shared" ca="1" si="1"/>
        <v>0.18745711773486595</v>
      </c>
      <c r="B18" s="1">
        <f t="shared" ca="1" si="1"/>
        <v>0.40909019389018331</v>
      </c>
      <c r="C18" s="1">
        <f t="shared" ca="1" si="1"/>
        <v>0.94364158269797704</v>
      </c>
      <c r="D18" s="1">
        <f t="shared" ca="1" si="1"/>
        <v>0.31726041754019096</v>
      </c>
      <c r="E18" s="1">
        <f t="shared" ca="1" si="1"/>
        <v>0.47712625913495743</v>
      </c>
      <c r="F18" s="1">
        <f t="shared" ca="1" si="1"/>
        <v>0.61088349534358033</v>
      </c>
      <c r="G18" s="1">
        <f t="shared" ca="1" si="1"/>
        <v>0.12056649471479319</v>
      </c>
      <c r="H18" s="1">
        <f t="shared" ca="1" si="1"/>
        <v>0.69341686490067278</v>
      </c>
      <c r="I18" s="1">
        <f t="shared" ca="1" si="1"/>
        <v>0.77367193702926162</v>
      </c>
      <c r="J18" s="1">
        <f t="shared" ca="1" si="1"/>
        <v>0.1803953113815252</v>
      </c>
      <c r="K18" s="1">
        <f t="shared" ca="1" si="1"/>
        <v>0.32168295213212217</v>
      </c>
      <c r="L18" s="1">
        <f t="shared" ca="1" si="1"/>
        <v>8.4437888466959432E-2</v>
      </c>
    </row>
    <row r="19" spans="1:12" x14ac:dyDescent="0.3">
      <c r="A19" s="1">
        <f t="shared" ca="1" si="1"/>
        <v>0.49366447955319015</v>
      </c>
      <c r="B19" s="1">
        <f t="shared" ca="1" si="1"/>
        <v>0.82382177263013978</v>
      </c>
      <c r="C19" s="1">
        <f t="shared" ca="1" si="1"/>
        <v>0.45221601084950525</v>
      </c>
      <c r="D19" s="1">
        <f t="shared" ca="1" si="1"/>
        <v>6.3904861031361282E-2</v>
      </c>
      <c r="E19" s="1">
        <f t="shared" ca="1" si="1"/>
        <v>0.88389320650221948</v>
      </c>
      <c r="F19" s="1">
        <f t="shared" ca="1" si="1"/>
        <v>0.88137876211344213</v>
      </c>
      <c r="G19" s="1">
        <f t="shared" ca="1" si="1"/>
        <v>0.80796183866803384</v>
      </c>
      <c r="H19" s="1">
        <f t="shared" ca="1" si="1"/>
        <v>0.85127780610432691</v>
      </c>
      <c r="I19" s="1">
        <f t="shared" ca="1" si="1"/>
        <v>0.75067138897649155</v>
      </c>
      <c r="J19" s="1">
        <f t="shared" ca="1" si="1"/>
        <v>0.70937308896633444</v>
      </c>
      <c r="K19" s="1">
        <f t="shared" ca="1" si="1"/>
        <v>0.61375140624781543</v>
      </c>
      <c r="L19" s="1">
        <f t="shared" ca="1" si="1"/>
        <v>0.98345157236674741</v>
      </c>
    </row>
    <row r="20" spans="1:12" x14ac:dyDescent="0.3">
      <c r="A20" s="1">
        <f t="shared" ca="1" si="1"/>
        <v>0.98116270467323641</v>
      </c>
      <c r="B20" s="1">
        <f t="shared" ca="1" si="1"/>
        <v>0.48863479341996607</v>
      </c>
      <c r="C20" s="1">
        <f t="shared" ca="1" si="1"/>
        <v>0.87969612736777891</v>
      </c>
      <c r="D20" s="1">
        <f t="shared" ca="1" si="1"/>
        <v>0.60159757104206268</v>
      </c>
      <c r="E20" s="1">
        <f t="shared" ca="1" si="1"/>
        <v>0.92940672933954183</v>
      </c>
      <c r="F20" s="1">
        <f t="shared" ca="1" si="1"/>
        <v>0.96334152123545957</v>
      </c>
      <c r="G20" s="1">
        <f t="shared" ca="1" si="1"/>
        <v>2.2120625402921035E-2</v>
      </c>
      <c r="H20" s="1">
        <f t="shared" ca="1" si="1"/>
        <v>0.80423146673921797</v>
      </c>
      <c r="I20" s="1">
        <f t="shared" ca="1" si="1"/>
        <v>0.51783603100686604</v>
      </c>
      <c r="J20" s="1">
        <f t="shared" ca="1" si="1"/>
        <v>0.18157702143841303</v>
      </c>
      <c r="K20" s="1">
        <f t="shared" ca="1" si="1"/>
        <v>0.80837592237893696</v>
      </c>
      <c r="L20" s="1">
        <f t="shared" ca="1" si="1"/>
        <v>0.94705307530165517</v>
      </c>
    </row>
    <row r="21" spans="1:12" x14ac:dyDescent="0.3">
      <c r="A21" s="1">
        <f t="shared" ca="1" si="1"/>
        <v>0.9015852175496849</v>
      </c>
      <c r="B21" s="1">
        <f t="shared" ca="1" si="1"/>
        <v>0.71286857645937074</v>
      </c>
      <c r="C21" s="1">
        <f t="shared" ca="1" si="1"/>
        <v>0.33983537378143958</v>
      </c>
      <c r="D21" s="1">
        <f t="shared" ca="1" si="1"/>
        <v>0.85452535667115381</v>
      </c>
      <c r="E21" s="1">
        <f t="shared" ca="1" si="1"/>
        <v>0.87647048451205212</v>
      </c>
      <c r="F21" s="1">
        <f t="shared" ca="1" si="1"/>
        <v>0.72828536911393449</v>
      </c>
      <c r="G21" s="1">
        <f t="shared" ca="1" si="1"/>
        <v>0.97655902767072578</v>
      </c>
      <c r="H21" s="1">
        <f t="shared" ca="1" si="1"/>
        <v>0.64419585924423461</v>
      </c>
      <c r="I21" s="1">
        <f t="shared" ca="1" si="1"/>
        <v>0.42530366762727612</v>
      </c>
      <c r="J21" s="1">
        <f t="shared" ca="1" si="1"/>
        <v>0.26087405629593419</v>
      </c>
      <c r="K21" s="1">
        <f t="shared" ca="1" si="1"/>
        <v>0.32774019063904036</v>
      </c>
      <c r="L21" s="1">
        <f t="shared" ca="1" si="1"/>
        <v>0.46785446379763429</v>
      </c>
    </row>
    <row r="22" spans="1:12" x14ac:dyDescent="0.3">
      <c r="A22" s="1">
        <f t="shared" ca="1" si="1"/>
        <v>0.56900403477099259</v>
      </c>
      <c r="B22" s="1">
        <f t="shared" ca="1" si="1"/>
        <v>9.7926774889244284E-3</v>
      </c>
      <c r="C22" s="1">
        <f t="shared" ca="1" si="1"/>
        <v>6.1203000648235251E-2</v>
      </c>
      <c r="D22" s="1">
        <f t="shared" ca="1" si="1"/>
        <v>0.40927324824793665</v>
      </c>
      <c r="E22" s="1">
        <f t="shared" ca="1" si="1"/>
        <v>0.31021682342095191</v>
      </c>
      <c r="F22" s="1">
        <f t="shared" ca="1" si="1"/>
        <v>0.56636067534084367</v>
      </c>
      <c r="G22" s="1">
        <f t="shared" ca="1" si="1"/>
        <v>0.41859295083960346</v>
      </c>
      <c r="H22" s="1">
        <f t="shared" ca="1" si="1"/>
        <v>0.8540144969780451</v>
      </c>
      <c r="I22" s="1">
        <f t="shared" ca="1" si="1"/>
        <v>0.35627424219970227</v>
      </c>
      <c r="J22" s="1">
        <f t="shared" ca="1" si="1"/>
        <v>0.99749541678575337</v>
      </c>
      <c r="K22" s="1">
        <f t="shared" ca="1" si="1"/>
        <v>0.76287577825535657</v>
      </c>
      <c r="L22" s="1">
        <f t="shared" ca="1" si="1"/>
        <v>0.78129696479647626</v>
      </c>
    </row>
    <row r="23" spans="1:12" x14ac:dyDescent="0.3">
      <c r="A23" s="1">
        <f t="shared" ca="1" si="1"/>
        <v>0.14042234008565424</v>
      </c>
      <c r="B23" s="1">
        <f t="shared" ca="1" si="1"/>
        <v>0.86813349293978181</v>
      </c>
      <c r="C23" s="1">
        <f t="shared" ca="1" si="1"/>
        <v>0.97662707308623897</v>
      </c>
      <c r="D23" s="1">
        <f t="shared" ca="1" si="1"/>
        <v>0.44618050539810938</v>
      </c>
      <c r="E23" s="1">
        <f t="shared" ca="1" si="1"/>
        <v>0.56117648804881959</v>
      </c>
      <c r="F23" s="1">
        <f t="shared" ca="1" si="1"/>
        <v>0.17105614665205005</v>
      </c>
      <c r="G23" s="1">
        <f t="shared" ca="1" si="1"/>
        <v>0.26933023209083595</v>
      </c>
      <c r="H23" s="1">
        <f t="shared" ca="1" si="1"/>
        <v>0.74388547761421331</v>
      </c>
      <c r="I23" s="1">
        <f t="shared" ca="1" si="1"/>
        <v>0.66984655820299666</v>
      </c>
      <c r="J23" s="1">
        <f t="shared" ca="1" si="1"/>
        <v>0.22375973407523297</v>
      </c>
      <c r="K23" s="1">
        <f t="shared" ca="1" si="1"/>
        <v>0.18542687925860668</v>
      </c>
      <c r="L23" s="1">
        <f t="shared" ca="1" si="1"/>
        <v>6.9640399458892333E-4</v>
      </c>
    </row>
    <row r="24" spans="1:12" x14ac:dyDescent="0.3">
      <c r="A24" s="1">
        <f t="shared" ca="1" si="1"/>
        <v>0.46294122807060234</v>
      </c>
      <c r="B24" s="1">
        <f t="shared" ca="1" si="1"/>
        <v>0.70365667005063626</v>
      </c>
      <c r="C24" s="1">
        <f t="shared" ca="1" si="1"/>
        <v>0.26389354655846131</v>
      </c>
      <c r="D24" s="1">
        <f t="shared" ca="1" si="1"/>
        <v>0.10000161810771824</v>
      </c>
      <c r="E24" s="1">
        <f t="shared" ca="1" si="1"/>
        <v>0.52292058231015925</v>
      </c>
      <c r="F24" s="1">
        <f t="shared" ca="1" si="1"/>
        <v>0.95374801468210402</v>
      </c>
      <c r="G24" s="1">
        <f t="shared" ca="1" si="1"/>
        <v>0.76050932755989142</v>
      </c>
      <c r="H24" s="1">
        <f t="shared" ca="1" si="1"/>
        <v>0.93706999068853059</v>
      </c>
      <c r="I24" s="1">
        <f t="shared" ca="1" si="1"/>
        <v>0.54083348246926788</v>
      </c>
      <c r="J24" s="1">
        <f t="shared" ca="1" si="1"/>
        <v>0.64208151698346938</v>
      </c>
      <c r="K24" s="1">
        <f t="shared" ca="1" si="1"/>
        <v>0.59707891441819949</v>
      </c>
      <c r="L24" s="1">
        <f t="shared" ca="1" si="1"/>
        <v>0.72433784915822419</v>
      </c>
    </row>
    <row r="25" spans="1:12" x14ac:dyDescent="0.3">
      <c r="A25" s="1">
        <f t="shared" ca="1" si="1"/>
        <v>0.70557888768352317</v>
      </c>
      <c r="B25" s="1">
        <f t="shared" ca="1" si="1"/>
        <v>0.82702384107230509</v>
      </c>
      <c r="C25" s="1">
        <f t="shared" ca="1" si="1"/>
        <v>0.82044578575462723</v>
      </c>
      <c r="D25" s="1">
        <f t="shared" ca="1" si="1"/>
        <v>0.71443629280453003</v>
      </c>
      <c r="E25" s="1">
        <f t="shared" ca="1" si="1"/>
        <v>0.25665207641480414</v>
      </c>
      <c r="F25" s="1">
        <f t="shared" ca="1" si="1"/>
        <v>0.54724589903126131</v>
      </c>
      <c r="G25" s="1">
        <f t="shared" ca="1" si="1"/>
        <v>0.17446646676473077</v>
      </c>
      <c r="H25" s="1">
        <f t="shared" ca="1" si="1"/>
        <v>7.8821228070061422E-2</v>
      </c>
      <c r="I25" s="1">
        <f t="shared" ca="1" si="1"/>
        <v>0.87955333332514862</v>
      </c>
      <c r="J25" s="1">
        <f t="shared" ca="1" si="1"/>
        <v>0.28896716577873061</v>
      </c>
      <c r="K25" s="1">
        <f t="shared" ca="1" si="1"/>
        <v>2.5050630476397551E-3</v>
      </c>
      <c r="L25" s="1">
        <f t="shared" ca="1" si="1"/>
        <v>0.2322639845729555</v>
      </c>
    </row>
    <row r="26" spans="1:12" x14ac:dyDescent="0.3">
      <c r="A26" s="1">
        <f t="shared" ca="1" si="1"/>
        <v>0.36130359518822597</v>
      </c>
      <c r="B26" s="1">
        <f t="shared" ca="1" si="1"/>
        <v>6.4190165431371349E-2</v>
      </c>
      <c r="C26" s="1">
        <f t="shared" ca="1" si="1"/>
        <v>0.79497414283713397</v>
      </c>
      <c r="D26" s="1">
        <f t="shared" ca="1" si="1"/>
        <v>0.91794958233575674</v>
      </c>
      <c r="E26" s="1">
        <f t="shared" ca="1" si="1"/>
        <v>0.6906544508595589</v>
      </c>
      <c r="F26" s="1">
        <f t="shared" ca="1" si="1"/>
        <v>0.18780113470358217</v>
      </c>
      <c r="G26" s="1">
        <f t="shared" ca="1" si="1"/>
        <v>0.25566010792489824</v>
      </c>
      <c r="H26" s="1">
        <f t="shared" ca="1" si="1"/>
        <v>0.53324216417220549</v>
      </c>
      <c r="I26" s="1">
        <f t="shared" ca="1" si="1"/>
        <v>2.7153059388308143E-2</v>
      </c>
      <c r="J26" s="1">
        <f t="shared" ca="1" si="1"/>
        <v>6.1608783734520167E-2</v>
      </c>
      <c r="K26" s="1">
        <f t="shared" ca="1" si="1"/>
        <v>0.79735467346293243</v>
      </c>
      <c r="L26" s="1">
        <f t="shared" ca="1" si="1"/>
        <v>0.81177568670580746</v>
      </c>
    </row>
    <row r="27" spans="1:12" x14ac:dyDescent="0.3">
      <c r="A27" s="1">
        <f t="shared" ca="1" si="1"/>
        <v>0.8360623037188335</v>
      </c>
      <c r="B27" s="1">
        <f t="shared" ca="1" si="1"/>
        <v>0.37989114482851916</v>
      </c>
      <c r="C27" s="1">
        <f t="shared" ca="1" si="1"/>
        <v>0.46176427314315927</v>
      </c>
      <c r="D27" s="1">
        <f t="shared" ca="1" si="1"/>
        <v>0.12814453391495462</v>
      </c>
      <c r="E27" s="1">
        <f t="shared" ca="1" si="1"/>
        <v>6.1977289338533192E-2</v>
      </c>
      <c r="F27" s="1">
        <f t="shared" ca="1" si="1"/>
        <v>0.73124950858532922</v>
      </c>
      <c r="G27" s="1">
        <f t="shared" ca="1" si="1"/>
        <v>0.68636353840881525</v>
      </c>
      <c r="H27" s="1">
        <f t="shared" ca="1" si="1"/>
        <v>0.89252010098585643</v>
      </c>
      <c r="I27" s="1">
        <f t="shared" ca="1" si="1"/>
        <v>0.91306222015018978</v>
      </c>
      <c r="J27" s="1">
        <f t="shared" ca="1" si="1"/>
        <v>0.6610516242357789</v>
      </c>
      <c r="K27" s="1">
        <f t="shared" ca="1" si="1"/>
        <v>8.351542506540155E-2</v>
      </c>
      <c r="L27" s="1">
        <f t="shared" ca="1" si="1"/>
        <v>0.71228562802764439</v>
      </c>
    </row>
    <row r="28" spans="1:12" x14ac:dyDescent="0.3">
      <c r="A28" s="1">
        <f t="shared" ca="1" si="1"/>
        <v>0.59305179771272176</v>
      </c>
      <c r="B28" s="1">
        <f t="shared" ca="1" si="1"/>
        <v>7.9820409099913281E-2</v>
      </c>
      <c r="C28" s="1">
        <f t="shared" ca="1" si="1"/>
        <v>0.4615851919659788</v>
      </c>
      <c r="D28" s="1">
        <f t="shared" ca="1" si="1"/>
        <v>0.52686115867205929</v>
      </c>
      <c r="E28" s="1">
        <f t="shared" ca="1" si="1"/>
        <v>0.46197339857186737</v>
      </c>
      <c r="F28" s="1">
        <f t="shared" ca="1" si="1"/>
        <v>0.14898361479514555</v>
      </c>
      <c r="G28" s="1">
        <f t="shared" ca="1" si="1"/>
        <v>0.49694685155857921</v>
      </c>
      <c r="H28" s="1">
        <f t="shared" ca="1" si="1"/>
        <v>2.4272622477759298E-2</v>
      </c>
      <c r="I28" s="1">
        <f t="shared" ca="1" si="1"/>
        <v>0.89424958829614709</v>
      </c>
      <c r="J28" s="1">
        <f t="shared" ca="1" si="1"/>
        <v>0.95708931002529885</v>
      </c>
      <c r="K28" s="1">
        <f t="shared" ca="1" si="1"/>
        <v>2.7693342338505844E-2</v>
      </c>
      <c r="L28" s="1">
        <f t="shared" ca="1" si="1"/>
        <v>0.35731297028192199</v>
      </c>
    </row>
    <row r="29" spans="1:12" x14ac:dyDescent="0.3">
      <c r="A29" s="1">
        <f t="shared" ca="1" si="1"/>
        <v>0.30510230305732233</v>
      </c>
      <c r="B29" s="1">
        <f t="shared" ca="1" si="1"/>
        <v>0.58492026169022138</v>
      </c>
      <c r="C29" s="1">
        <f t="shared" ca="1" si="1"/>
        <v>0.38961452278797792</v>
      </c>
      <c r="D29" s="1">
        <f t="shared" ca="1" si="1"/>
        <v>0.19118183900523589</v>
      </c>
      <c r="E29" s="1">
        <f t="shared" ca="1" si="1"/>
        <v>0.28193988975093109</v>
      </c>
      <c r="F29" s="1">
        <f t="shared" ca="1" si="1"/>
        <v>0.14107528471723585</v>
      </c>
      <c r="G29" s="1">
        <f t="shared" ca="1" si="1"/>
        <v>0.77587374964070899</v>
      </c>
      <c r="H29" s="1">
        <f t="shared" ca="1" si="1"/>
        <v>0.30611924249232347</v>
      </c>
      <c r="I29" s="1">
        <f t="shared" ca="1" si="1"/>
        <v>0.8963680267509323</v>
      </c>
      <c r="J29" s="1">
        <f t="shared" ca="1" si="1"/>
        <v>0.74898863600253529</v>
      </c>
      <c r="K29" s="1">
        <f t="shared" ca="1" si="1"/>
        <v>0.1234265157970722</v>
      </c>
      <c r="L29" s="1">
        <f t="shared" ca="1" si="1"/>
        <v>0.90630215744270037</v>
      </c>
    </row>
    <row r="30" spans="1:12" x14ac:dyDescent="0.3">
      <c r="A30" s="1">
        <f t="shared" ca="1" si="1"/>
        <v>0.11062257559550437</v>
      </c>
      <c r="B30" s="1">
        <f t="shared" ca="1" si="1"/>
        <v>8.5790809868941498E-2</v>
      </c>
      <c r="C30" s="1">
        <f t="shared" ca="1" si="1"/>
        <v>0.6785247256345438</v>
      </c>
      <c r="D30" s="1">
        <f t="shared" ca="1" si="1"/>
        <v>0.60536769298952031</v>
      </c>
      <c r="E30" s="1">
        <f t="shared" ca="1" si="1"/>
        <v>0.96967847336374813</v>
      </c>
      <c r="F30" s="1">
        <f t="shared" ca="1" si="1"/>
        <v>0.74280570513826805</v>
      </c>
      <c r="G30" s="1">
        <f t="shared" ca="1" si="1"/>
        <v>0.34336842487193375</v>
      </c>
      <c r="H30" s="1">
        <f t="shared" ca="1" si="1"/>
        <v>0.34570358761356978</v>
      </c>
      <c r="I30" s="1">
        <f t="shared" ca="1" si="1"/>
        <v>0.60267815527595825</v>
      </c>
      <c r="J30" s="1">
        <f t="shared" ca="1" si="1"/>
        <v>0.42869277424896268</v>
      </c>
      <c r="K30" s="1">
        <f t="shared" ca="1" si="1"/>
        <v>0.37344652204372064</v>
      </c>
      <c r="L30" s="1">
        <f t="shared" ca="1" si="1"/>
        <v>0.97982254222238763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G23" sqref="G23:G26"/>
    </sheetView>
  </sheetViews>
  <sheetFormatPr defaultRowHeight="14.4" x14ac:dyDescent="0.3"/>
  <cols>
    <col min="1" max="16384" width="8.796875" style="1"/>
  </cols>
  <sheetData>
    <row r="1" spans="1:4" x14ac:dyDescent="0.3">
      <c r="A1" s="1" t="s">
        <v>30</v>
      </c>
    </row>
    <row r="2" spans="1:4" x14ac:dyDescent="0.3">
      <c r="A2" s="1">
        <f>COUNTA(A3:A6)</f>
        <v>4</v>
      </c>
      <c r="B2" s="1">
        <f>COUNTA(A3:C3)</f>
        <v>3</v>
      </c>
    </row>
    <row r="3" spans="1:4" x14ac:dyDescent="0.3">
      <c r="A3" s="1">
        <v>1</v>
      </c>
      <c r="B3" s="1">
        <v>1</v>
      </c>
      <c r="C3" s="1">
        <f>-B3</f>
        <v>-1</v>
      </c>
    </row>
    <row r="4" spans="1:4" x14ac:dyDescent="0.3">
      <c r="A4" s="1">
        <v>1</v>
      </c>
      <c r="B4" s="1">
        <f>-B3</f>
        <v>-1</v>
      </c>
      <c r="C4" s="1">
        <f>-C3</f>
        <v>1</v>
      </c>
    </row>
    <row r="5" spans="1:4" x14ac:dyDescent="0.3">
      <c r="A5" s="1">
        <v>1</v>
      </c>
      <c r="B5" s="1">
        <f>B4</f>
        <v>-1</v>
      </c>
      <c r="C5" s="1">
        <f>-C4</f>
        <v>-1</v>
      </c>
    </row>
    <row r="6" spans="1:4" x14ac:dyDescent="0.3">
      <c r="A6" s="1">
        <v>1</v>
      </c>
      <c r="B6" s="1">
        <f>-B5</f>
        <v>1</v>
      </c>
      <c r="C6" s="1">
        <f>-C5</f>
        <v>1</v>
      </c>
    </row>
    <row r="8" spans="1:4" x14ac:dyDescent="0.3">
      <c r="A8" s="1" t="s">
        <v>31</v>
      </c>
      <c r="B8" s="1" t="s">
        <v>3</v>
      </c>
      <c r="C8" s="1" t="s">
        <v>33</v>
      </c>
      <c r="D8" s="1" t="s">
        <v>34</v>
      </c>
    </row>
    <row r="9" spans="1:4" x14ac:dyDescent="0.3">
      <c r="A9" s="1">
        <f>A2</f>
        <v>4</v>
      </c>
      <c r="B9" s="1">
        <v>1</v>
      </c>
    </row>
    <row r="10" spans="1:4" x14ac:dyDescent="0.3">
      <c r="A10" s="1">
        <f>IF(AND(B3&gt;0,C3&gt;0),0,1)</f>
        <v>1</v>
      </c>
      <c r="B10" s="1">
        <f>IF(A10=0,1,-1)</f>
        <v>-1</v>
      </c>
      <c r="C10" s="1">
        <f>IF(B10&gt;0,1,0)</f>
        <v>0</v>
      </c>
      <c r="D10" s="1">
        <f>ABS(C10-1)</f>
        <v>1</v>
      </c>
    </row>
    <row r="11" spans="1:4" x14ac:dyDescent="0.3">
      <c r="A11" s="1">
        <f>IF(AND(B4&gt;0,C4&gt;0),0,1)</f>
        <v>1</v>
      </c>
      <c r="B11" s="1">
        <f>IF(A11=0,1,-1)</f>
        <v>-1</v>
      </c>
      <c r="C11" s="1">
        <f>IF(B11&gt;0,1,0)</f>
        <v>0</v>
      </c>
      <c r="D11" s="1">
        <f>ABS(C11-1)</f>
        <v>1</v>
      </c>
    </row>
    <row r="12" spans="1:4" x14ac:dyDescent="0.3">
      <c r="A12" s="1">
        <f>IF(AND(B5&gt;0,C5&gt;0),0,1)</f>
        <v>1</v>
      </c>
      <c r="B12" s="1">
        <f>IF(A12=0,1,-1)</f>
        <v>-1</v>
      </c>
      <c r="C12" s="1">
        <f>IF(B12&gt;0,1,0)</f>
        <v>0</v>
      </c>
      <c r="D12" s="1">
        <f>ABS(C12-1)</f>
        <v>1</v>
      </c>
    </row>
    <row r="13" spans="1:4" x14ac:dyDescent="0.3">
      <c r="A13" s="1">
        <f>IF(AND(B6&gt;0,C6&gt;0),0,1)</f>
        <v>0</v>
      </c>
      <c r="B13" s="1">
        <f>IF(A13=0,1,-1)</f>
        <v>1</v>
      </c>
      <c r="C13" s="1">
        <f>IF(B13&gt;0,1,0)</f>
        <v>1</v>
      </c>
      <c r="D13" s="1">
        <f>ABS(C13-1)</f>
        <v>0</v>
      </c>
    </row>
    <row r="15" spans="1:4" x14ac:dyDescent="0.3">
      <c r="A15" s="1" t="s">
        <v>32</v>
      </c>
      <c r="B15" s="1" t="s">
        <v>12</v>
      </c>
    </row>
    <row r="16" spans="1:4" x14ac:dyDescent="0.3">
      <c r="A16" s="1">
        <v>1</v>
      </c>
      <c r="B16" s="1">
        <v>1</v>
      </c>
    </row>
    <row r="17" spans="1:16" x14ac:dyDescent="0.3">
      <c r="A17" s="1">
        <v>0.1</v>
      </c>
    </row>
    <row r="19" spans="1:16" x14ac:dyDescent="0.3">
      <c r="A19" s="1" t="s">
        <v>4</v>
      </c>
      <c r="B19" s="1" t="s">
        <v>11</v>
      </c>
      <c r="D19" s="1" t="s">
        <v>22</v>
      </c>
    </row>
    <row r="20" spans="1:16" x14ac:dyDescent="0.3">
      <c r="A20" s="1">
        <f>(F27+G27)/2</f>
        <v>1.3333333333333333</v>
      </c>
      <c r="B20" s="1">
        <f>SUMPRODUCT(B3:B6,C10:C13)/SUM(C10:C13)-SUMPRODUCT(B3:B6,D10:D13)/SUM(D10:D13)</f>
        <v>1.3333333333333333</v>
      </c>
      <c r="C20" s="1">
        <f>SUMPRODUCT(C3:C6,C10:C13)/SUM(C10:C13)-SUMPRODUCT(C3:C6,D10:D13)/SUM(D10:D13)</f>
        <v>1.3333333333333333</v>
      </c>
      <c r="D20" s="1">
        <f>SUMPRODUCT(B20:C20,B20:C20)</f>
        <v>3.5555555555555554</v>
      </c>
    </row>
    <row r="22" spans="1:16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13</v>
      </c>
      <c r="F22" s="1" t="s">
        <v>14</v>
      </c>
      <c r="G22" s="1" t="s">
        <v>15</v>
      </c>
      <c r="H22" s="1" t="s">
        <v>16</v>
      </c>
      <c r="I22" s="1" t="s">
        <v>18</v>
      </c>
      <c r="J22" s="1" t="s">
        <v>20</v>
      </c>
      <c r="K22" s="1" t="s">
        <v>23</v>
      </c>
      <c r="L22" s="1" t="s">
        <v>24</v>
      </c>
      <c r="M22" s="1" t="s">
        <v>21</v>
      </c>
      <c r="N22" s="1" t="s">
        <v>25</v>
      </c>
      <c r="O22" s="1" t="s">
        <v>17</v>
      </c>
      <c r="P22" s="1" t="s">
        <v>38</v>
      </c>
    </row>
    <row r="23" spans="1:16" x14ac:dyDescent="0.3">
      <c r="A23" s="1">
        <v>1</v>
      </c>
      <c r="B23" s="1">
        <f>B3</f>
        <v>1</v>
      </c>
      <c r="C23" s="1">
        <f>C3</f>
        <v>-1</v>
      </c>
      <c r="D23" s="1">
        <f>B10</f>
        <v>-1</v>
      </c>
      <c r="E23" s="1">
        <f>SUMPRODUCT(B$20:C$20,B23:C23)</f>
        <v>0</v>
      </c>
      <c r="F23" s="1">
        <f>IF(D23&gt;0,E23,1000)</f>
        <v>1000</v>
      </c>
      <c r="G23" s="1">
        <f>IF(D23&lt;0,E23,-1000)</f>
        <v>0</v>
      </c>
      <c r="H23" s="1">
        <f>E23-A$20</f>
        <v>-1.3333333333333333</v>
      </c>
      <c r="I23" s="1">
        <f>D23*H23</f>
        <v>1.3333333333333333</v>
      </c>
      <c r="J23" s="1">
        <f>IF(I23&lt;0,-I23,)</f>
        <v>0</v>
      </c>
      <c r="K23" s="1">
        <f>SUMIF(I$23:I$26,"&lt;"&amp;I23)</f>
        <v>0</v>
      </c>
      <c r="L23" s="1">
        <f>COUNTIF(I$23:I$26,"&lt;"&amp;I23)</f>
        <v>0</v>
      </c>
      <c r="M23" s="1">
        <f>L23-K23/I23</f>
        <v>0</v>
      </c>
      <c r="N23" s="1">
        <f>A$17*D$20/I23</f>
        <v>0.26666666666666672</v>
      </c>
      <c r="O23" s="1">
        <f>N23+J$27/I23+M23</f>
        <v>0.26666666666666672</v>
      </c>
      <c r="P23" s="1">
        <f>I23*O28</f>
        <v>1</v>
      </c>
    </row>
    <row r="24" spans="1:16" x14ac:dyDescent="0.3">
      <c r="A24" s="1">
        <v>2</v>
      </c>
      <c r="B24" s="1">
        <f t="shared" ref="B24:C26" si="0">B4</f>
        <v>-1</v>
      </c>
      <c r="C24" s="1">
        <f t="shared" si="0"/>
        <v>1</v>
      </c>
      <c r="D24" s="1">
        <f t="shared" ref="D24:D26" si="1">B11</f>
        <v>-1</v>
      </c>
      <c r="E24" s="1">
        <f>SUMPRODUCT(B$20:C$20,B24:C24)</f>
        <v>0</v>
      </c>
      <c r="F24" s="1">
        <f t="shared" ref="F24:F26" si="2">IF(D24&gt;0,E24,1000)</f>
        <v>1000</v>
      </c>
      <c r="G24" s="1">
        <f t="shared" ref="G24:G26" si="3">IF(D24&lt;0,E24,-1000)</f>
        <v>0</v>
      </c>
      <c r="H24" s="1">
        <f>E24-A$20</f>
        <v>-1.3333333333333333</v>
      </c>
      <c r="I24" s="1">
        <f>D24*H24</f>
        <v>1.3333333333333333</v>
      </c>
      <c r="J24" s="1">
        <f>IF(I24&lt;0,-I24,)</f>
        <v>0</v>
      </c>
      <c r="K24" s="1">
        <f>SUMIF(I$23:I$26,"&lt;"&amp;I24)</f>
        <v>0</v>
      </c>
      <c r="L24" s="1">
        <f>COUNTIF(I$23:I$26,"&lt;"&amp;I24)</f>
        <v>0</v>
      </c>
      <c r="M24" s="1">
        <f>L24-K24/I24</f>
        <v>0</v>
      </c>
      <c r="N24" s="1">
        <f>A$17*D$20/I24</f>
        <v>0.26666666666666672</v>
      </c>
      <c r="O24" s="1">
        <f>N24+J$27/I24+M24</f>
        <v>0.26666666666666672</v>
      </c>
      <c r="P24" s="1">
        <f>I24*O28</f>
        <v>1</v>
      </c>
    </row>
    <row r="25" spans="1:16" x14ac:dyDescent="0.3">
      <c r="A25" s="1">
        <v>3</v>
      </c>
      <c r="B25" s="1">
        <f t="shared" si="0"/>
        <v>-1</v>
      </c>
      <c r="C25" s="1">
        <f t="shared" si="0"/>
        <v>-1</v>
      </c>
      <c r="D25" s="1">
        <f t="shared" si="1"/>
        <v>-1</v>
      </c>
      <c r="E25" s="1">
        <f>SUMPRODUCT(B$20:C$20,B25:C25)</f>
        <v>-2.6666666666666665</v>
      </c>
      <c r="F25" s="1">
        <f t="shared" si="2"/>
        <v>1000</v>
      </c>
      <c r="G25" s="1">
        <f t="shared" si="3"/>
        <v>-2.6666666666666665</v>
      </c>
      <c r="H25" s="1">
        <f>E25-A$20</f>
        <v>-4</v>
      </c>
      <c r="I25" s="1">
        <f>D25*H25</f>
        <v>4</v>
      </c>
      <c r="J25" s="1">
        <f>IF(I25&lt;0,-I25,)</f>
        <v>0</v>
      </c>
      <c r="K25" s="1">
        <f>SUMIF(I$23:I$26,"&lt;"&amp;I25)</f>
        <v>4</v>
      </c>
      <c r="L25" s="1">
        <f>COUNTIF(I$23:I$26,"&lt;"&amp;I25)</f>
        <v>3</v>
      </c>
      <c r="M25" s="1">
        <f>L25-K25/I25</f>
        <v>2</v>
      </c>
      <c r="N25" s="1">
        <f>A$17*D$20/I25</f>
        <v>8.8888888888888892E-2</v>
      </c>
      <c r="O25" s="1">
        <f>N25+J$27/I25+M25</f>
        <v>2.088888888888889</v>
      </c>
      <c r="P25" s="1">
        <f>I25*O28</f>
        <v>3</v>
      </c>
    </row>
    <row r="26" spans="1:16" x14ac:dyDescent="0.3">
      <c r="A26" s="1">
        <v>4</v>
      </c>
      <c r="B26" s="1">
        <f t="shared" si="0"/>
        <v>1</v>
      </c>
      <c r="C26" s="1">
        <f t="shared" si="0"/>
        <v>1</v>
      </c>
      <c r="D26" s="1">
        <f t="shared" si="1"/>
        <v>1</v>
      </c>
      <c r="E26" s="1">
        <f>SUMPRODUCT(B$20:C$20,B26:C26)</f>
        <v>2.6666666666666665</v>
      </c>
      <c r="F26" s="1">
        <f t="shared" si="2"/>
        <v>2.6666666666666665</v>
      </c>
      <c r="G26" s="1">
        <f t="shared" si="3"/>
        <v>-1000</v>
      </c>
      <c r="H26" s="1">
        <f>E26-A$20</f>
        <v>1.3333333333333333</v>
      </c>
      <c r="I26" s="1">
        <f>D26*H26</f>
        <v>1.3333333333333333</v>
      </c>
      <c r="J26" s="1">
        <f>IF(I26&lt;0,-I26,)</f>
        <v>0</v>
      </c>
      <c r="K26" s="1">
        <f>SUMIF(I$23:I$26,"&lt;"&amp;I26)</f>
        <v>0</v>
      </c>
      <c r="L26" s="1">
        <f>COUNTIF(I$23:I$26,"&lt;"&amp;I26)</f>
        <v>0</v>
      </c>
      <c r="M26" s="1">
        <f>L26-K26/I26</f>
        <v>0</v>
      </c>
      <c r="N26" s="1">
        <f>A$17*D$20/I26</f>
        <v>0.26666666666666672</v>
      </c>
      <c r="O26" s="1">
        <f>N26+J$27/I26+M26</f>
        <v>0.26666666666666672</v>
      </c>
      <c r="P26" s="1">
        <f>I26*O28</f>
        <v>1</v>
      </c>
    </row>
    <row r="27" spans="1:16" x14ac:dyDescent="0.3">
      <c r="E27" s="1" t="s">
        <v>35</v>
      </c>
      <c r="F27" s="1">
        <f>MIN(F23:F26)</f>
        <v>2.6666666666666665</v>
      </c>
      <c r="G27" s="1">
        <f>MAX(G23:G26)</f>
        <v>0</v>
      </c>
      <c r="I27" s="1" t="s">
        <v>26</v>
      </c>
      <c r="J27" s="1">
        <f>SUM(J23:J26)</f>
        <v>0</v>
      </c>
      <c r="N27" s="1" t="s">
        <v>28</v>
      </c>
      <c r="O27" s="1">
        <f>MATCH(MIN(O23:O26),O23:O26,0)</f>
        <v>1</v>
      </c>
    </row>
    <row r="28" spans="1:16" x14ac:dyDescent="0.3">
      <c r="N28" s="1" t="s">
        <v>37</v>
      </c>
      <c r="O28" s="1">
        <f>1/INDEX(I23:I26,O27)</f>
        <v>0.75</v>
      </c>
    </row>
    <row r="30" spans="1:16" x14ac:dyDescent="0.3">
      <c r="A30" s="1" t="s">
        <v>36</v>
      </c>
      <c r="B30" s="1" t="s">
        <v>39</v>
      </c>
    </row>
    <row r="31" spans="1:16" x14ac:dyDescent="0.3">
      <c r="A31" s="1">
        <v>1</v>
      </c>
      <c r="B31" s="1">
        <v>3</v>
      </c>
    </row>
    <row r="32" spans="1:16" x14ac:dyDescent="0.3">
      <c r="A32" s="1">
        <f>A20*O28</f>
        <v>1</v>
      </c>
      <c r="B32" s="1">
        <f>B20*O28</f>
        <v>1</v>
      </c>
      <c r="C32" s="1">
        <f>C20*O28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9"/>
  <sheetViews>
    <sheetView topLeftCell="A101" workbookViewId="0">
      <selection activeCell="I130" sqref="I130"/>
    </sheetView>
  </sheetViews>
  <sheetFormatPr defaultRowHeight="14.4" x14ac:dyDescent="0.3"/>
  <cols>
    <col min="1" max="16384" width="8.796875" style="1"/>
  </cols>
  <sheetData>
    <row r="2" spans="1:14" x14ac:dyDescent="0.3">
      <c r="A2" s="1" t="s">
        <v>42</v>
      </c>
      <c r="B2" s="1">
        <v>5</v>
      </c>
    </row>
    <row r="4" spans="1:14" x14ac:dyDescent="0.3">
      <c r="A4" s="1" t="s">
        <v>40</v>
      </c>
      <c r="B4" s="1">
        <v>-1</v>
      </c>
      <c r="C4" s="1">
        <v>1</v>
      </c>
    </row>
    <row r="5" spans="1:14" x14ac:dyDescent="0.3">
      <c r="A5" s="1" t="s">
        <v>41</v>
      </c>
      <c r="B5" s="1">
        <v>1</v>
      </c>
      <c r="C5" s="1">
        <v>-1</v>
      </c>
    </row>
    <row r="7" spans="1:14" x14ac:dyDescent="0.3">
      <c r="A7" s="1" t="s">
        <v>0</v>
      </c>
      <c r="B7" s="1" t="s">
        <v>9</v>
      </c>
      <c r="C7" s="1" t="s">
        <v>1</v>
      </c>
      <c r="D7" s="1" t="s">
        <v>2</v>
      </c>
      <c r="E7" s="1" t="s">
        <v>3</v>
      </c>
      <c r="F7" s="1" t="s">
        <v>43</v>
      </c>
      <c r="G7" s="1" t="s">
        <v>44</v>
      </c>
      <c r="M7" s="1" t="s">
        <v>10</v>
      </c>
    </row>
    <row r="8" spans="1:14" x14ac:dyDescent="0.3">
      <c r="A8" s="1">
        <v>1</v>
      </c>
      <c r="B8" s="1">
        <v>1</v>
      </c>
      <c r="C8" s="1">
        <f>INDEX(B$4:B$5,B8+1)+B$2*M8</f>
        <v>3.3278070514007752</v>
      </c>
      <c r="D8" s="1">
        <f>INDEX(C$4:C$5,B8+1)+B$2*N8</f>
        <v>-0.16845209113586301</v>
      </c>
      <c r="E8" s="1">
        <f>IF(B8=0,1,-1)</f>
        <v>-1</v>
      </c>
      <c r="F8" s="1">
        <f>ABS(B8-1)</f>
        <v>0</v>
      </c>
      <c r="G8" s="1">
        <f>ABS(F8-1)</f>
        <v>1</v>
      </c>
      <c r="M8" s="1">
        <v>0.46556141028015507</v>
      </c>
      <c r="N8" s="1">
        <v>0.1663095817728274</v>
      </c>
    </row>
    <row r="9" spans="1:14" x14ac:dyDescent="0.3">
      <c r="A9" s="1">
        <v>2</v>
      </c>
      <c r="B9" s="1">
        <v>1</v>
      </c>
      <c r="C9" s="1">
        <f t="shared" ref="C9:C37" si="0">INDEX(B$4:B$5,B9+1)+B$2*M9</f>
        <v>3.0390135077370992</v>
      </c>
      <c r="D9" s="1">
        <f t="shared" ref="D9:D37" si="1">INDEX(C$4:C$5,B9+1)+B$2*N9</f>
        <v>2.4847817009935338</v>
      </c>
      <c r="E9" s="1">
        <f t="shared" ref="E9:E37" si="2">IF(B9=0,1,-1)</f>
        <v>-1</v>
      </c>
      <c r="F9" s="1">
        <f t="shared" ref="F9:F37" si="3">ABS(B9-1)</f>
        <v>0</v>
      </c>
      <c r="G9" s="1">
        <f t="shared" ref="G9:G37" si="4">ABS(F9-1)</f>
        <v>1</v>
      </c>
      <c r="M9" s="1">
        <v>0.40780270154741982</v>
      </c>
      <c r="N9" s="1">
        <v>0.69695634019870678</v>
      </c>
    </row>
    <row r="10" spans="1:14" x14ac:dyDescent="0.3">
      <c r="A10" s="1">
        <v>3</v>
      </c>
      <c r="B10" s="1">
        <v>1</v>
      </c>
      <c r="C10" s="1">
        <f t="shared" si="0"/>
        <v>3.3102639944826442</v>
      </c>
      <c r="D10" s="1">
        <f t="shared" si="1"/>
        <v>3.2483174754841295</v>
      </c>
      <c r="E10" s="1">
        <f t="shared" si="2"/>
        <v>-1</v>
      </c>
      <c r="F10" s="1">
        <f t="shared" si="3"/>
        <v>0</v>
      </c>
      <c r="G10" s="1">
        <f t="shared" si="4"/>
        <v>1</v>
      </c>
      <c r="M10" s="1">
        <v>0.46205279889652884</v>
      </c>
      <c r="N10" s="1">
        <v>0.84966349509682593</v>
      </c>
    </row>
    <row r="11" spans="1:14" x14ac:dyDescent="0.3">
      <c r="A11" s="1">
        <v>4</v>
      </c>
      <c r="B11" s="1">
        <v>1</v>
      </c>
      <c r="C11" s="1">
        <f t="shared" si="0"/>
        <v>2.7211671112910194</v>
      </c>
      <c r="D11" s="1">
        <f t="shared" si="1"/>
        <v>-0.90317894090277429</v>
      </c>
      <c r="E11" s="1">
        <f t="shared" si="2"/>
        <v>-1</v>
      </c>
      <c r="F11" s="1">
        <f t="shared" si="3"/>
        <v>0</v>
      </c>
      <c r="G11" s="1">
        <f t="shared" si="4"/>
        <v>1</v>
      </c>
      <c r="M11" s="1">
        <v>0.34423342225820386</v>
      </c>
      <c r="N11" s="1">
        <v>1.9364211819445143E-2</v>
      </c>
    </row>
    <row r="12" spans="1:14" x14ac:dyDescent="0.3">
      <c r="A12" s="1">
        <v>5</v>
      </c>
      <c r="B12" s="1">
        <v>1</v>
      </c>
      <c r="C12" s="1">
        <f t="shared" si="0"/>
        <v>3.2317792652554891</v>
      </c>
      <c r="D12" s="1">
        <f t="shared" si="1"/>
        <v>-0.38327261699355208</v>
      </c>
      <c r="E12" s="1">
        <f t="shared" si="2"/>
        <v>-1</v>
      </c>
      <c r="F12" s="1">
        <f t="shared" si="3"/>
        <v>0</v>
      </c>
      <c r="G12" s="1">
        <f t="shared" si="4"/>
        <v>1</v>
      </c>
      <c r="M12" s="1">
        <v>0.44635585305109782</v>
      </c>
      <c r="N12" s="1">
        <v>0.12334547660128958</v>
      </c>
    </row>
    <row r="13" spans="1:14" x14ac:dyDescent="0.3">
      <c r="A13" s="1">
        <v>6</v>
      </c>
      <c r="B13" s="1">
        <v>1</v>
      </c>
      <c r="C13" s="1">
        <f t="shared" si="0"/>
        <v>2.2900745371505424</v>
      </c>
      <c r="D13" s="1">
        <f t="shared" si="1"/>
        <v>2.8190477811228329</v>
      </c>
      <c r="E13" s="1">
        <f t="shared" si="2"/>
        <v>-1</v>
      </c>
      <c r="F13" s="1">
        <f t="shared" si="3"/>
        <v>0</v>
      </c>
      <c r="G13" s="1">
        <f t="shared" si="4"/>
        <v>1</v>
      </c>
      <c r="M13" s="1">
        <v>0.25801490743010846</v>
      </c>
      <c r="N13" s="1">
        <v>0.76380955622456659</v>
      </c>
    </row>
    <row r="14" spans="1:14" x14ac:dyDescent="0.3">
      <c r="A14" s="1">
        <v>7</v>
      </c>
      <c r="B14" s="1">
        <v>1</v>
      </c>
      <c r="C14" s="1">
        <f t="shared" si="0"/>
        <v>4.8677632974908605</v>
      </c>
      <c r="D14" s="1">
        <f t="shared" si="1"/>
        <v>2.4461705538974563</v>
      </c>
      <c r="E14" s="1">
        <f t="shared" si="2"/>
        <v>-1</v>
      </c>
      <c r="F14" s="1">
        <f t="shared" si="3"/>
        <v>0</v>
      </c>
      <c r="G14" s="1">
        <f t="shared" si="4"/>
        <v>1</v>
      </c>
      <c r="M14" s="1">
        <v>0.77355265949817198</v>
      </c>
      <c r="N14" s="1">
        <v>0.68923411077949126</v>
      </c>
    </row>
    <row r="15" spans="1:14" x14ac:dyDescent="0.3">
      <c r="A15" s="1">
        <v>8</v>
      </c>
      <c r="B15" s="1">
        <v>1</v>
      </c>
      <c r="C15" s="1">
        <f t="shared" si="0"/>
        <v>1.4924122230667094</v>
      </c>
      <c r="D15" s="1">
        <f t="shared" si="1"/>
        <v>0.96694015187572346</v>
      </c>
      <c r="E15" s="1">
        <f t="shared" si="2"/>
        <v>-1</v>
      </c>
      <c r="F15" s="1">
        <f t="shared" si="3"/>
        <v>0</v>
      </c>
      <c r="G15" s="1">
        <f t="shared" si="4"/>
        <v>1</v>
      </c>
      <c r="M15" s="1">
        <v>9.848244461334188E-2</v>
      </c>
      <c r="N15" s="1">
        <v>0.39338803037514469</v>
      </c>
    </row>
    <row r="16" spans="1:14" x14ac:dyDescent="0.3">
      <c r="A16" s="1">
        <v>9</v>
      </c>
      <c r="B16" s="1">
        <v>1</v>
      </c>
      <c r="C16" s="1">
        <f t="shared" si="0"/>
        <v>1.140290872246619</v>
      </c>
      <c r="D16" s="1">
        <f t="shared" si="1"/>
        <v>0.61917171071099775</v>
      </c>
      <c r="E16" s="1">
        <f t="shared" si="2"/>
        <v>-1</v>
      </c>
      <c r="F16" s="1">
        <f t="shared" si="3"/>
        <v>0</v>
      </c>
      <c r="G16" s="1">
        <f t="shared" si="4"/>
        <v>1</v>
      </c>
      <c r="M16" s="1">
        <v>2.8058174449323792E-2</v>
      </c>
      <c r="N16" s="1">
        <v>0.32383434214219953</v>
      </c>
    </row>
    <row r="17" spans="1:14" x14ac:dyDescent="0.3">
      <c r="A17" s="1">
        <v>10</v>
      </c>
      <c r="B17" s="1">
        <v>1</v>
      </c>
      <c r="C17" s="1">
        <f t="shared" si="0"/>
        <v>4.3820420763529597</v>
      </c>
      <c r="D17" s="1">
        <f t="shared" si="1"/>
        <v>-0.28419667119924685</v>
      </c>
      <c r="E17" s="1">
        <f t="shared" si="2"/>
        <v>-1</v>
      </c>
      <c r="F17" s="1">
        <f t="shared" si="3"/>
        <v>0</v>
      </c>
      <c r="G17" s="1">
        <f t="shared" si="4"/>
        <v>1</v>
      </c>
      <c r="M17" s="1">
        <v>0.67640841527059192</v>
      </c>
      <c r="N17" s="1">
        <v>0.14316066576015063</v>
      </c>
    </row>
    <row r="18" spans="1:14" x14ac:dyDescent="0.3">
      <c r="A18" s="1">
        <v>11</v>
      </c>
      <c r="B18" s="1">
        <v>1</v>
      </c>
      <c r="C18" s="1">
        <f t="shared" si="0"/>
        <v>2.5796447707601868</v>
      </c>
      <c r="D18" s="1">
        <f t="shared" si="1"/>
        <v>3.2760580590908726</v>
      </c>
      <c r="E18" s="1">
        <f t="shared" si="2"/>
        <v>-1</v>
      </c>
      <c r="F18" s="1">
        <f t="shared" si="3"/>
        <v>0</v>
      </c>
      <c r="G18" s="1">
        <f t="shared" si="4"/>
        <v>1</v>
      </c>
      <c r="M18" s="1">
        <v>0.31592895415203737</v>
      </c>
      <c r="N18" s="1">
        <v>0.85521161181817451</v>
      </c>
    </row>
    <row r="19" spans="1:14" x14ac:dyDescent="0.3">
      <c r="A19" s="1">
        <v>12</v>
      </c>
      <c r="B19" s="1">
        <v>1</v>
      </c>
      <c r="C19" s="1">
        <f t="shared" si="0"/>
        <v>2.9108389591943271</v>
      </c>
      <c r="D19" s="1">
        <f t="shared" si="1"/>
        <v>1.8501510507011618</v>
      </c>
      <c r="E19" s="1">
        <f t="shared" si="2"/>
        <v>-1</v>
      </c>
      <c r="F19" s="1">
        <f t="shared" si="3"/>
        <v>0</v>
      </c>
      <c r="G19" s="1">
        <f t="shared" si="4"/>
        <v>1</v>
      </c>
      <c r="M19" s="1">
        <v>0.3821677918388654</v>
      </c>
      <c r="N19" s="1">
        <v>0.57003021014023236</v>
      </c>
    </row>
    <row r="20" spans="1:14" x14ac:dyDescent="0.3">
      <c r="A20" s="1">
        <v>13</v>
      </c>
      <c r="B20" s="1">
        <v>0</v>
      </c>
      <c r="C20" s="1">
        <f t="shared" si="0"/>
        <v>1.5636632459991389</v>
      </c>
      <c r="D20" s="1">
        <f t="shared" si="1"/>
        <v>3.6578057275779194</v>
      </c>
      <c r="E20" s="1">
        <f t="shared" si="2"/>
        <v>1</v>
      </c>
      <c r="F20" s="1">
        <f t="shared" si="3"/>
        <v>1</v>
      </c>
      <c r="G20" s="1">
        <f t="shared" si="4"/>
        <v>0</v>
      </c>
      <c r="M20" s="1">
        <v>0.51273264919982775</v>
      </c>
      <c r="N20" s="1">
        <v>0.53156114551558387</v>
      </c>
    </row>
    <row r="21" spans="1:14" x14ac:dyDescent="0.3">
      <c r="A21" s="1">
        <v>14</v>
      </c>
      <c r="B21" s="1">
        <v>0</v>
      </c>
      <c r="C21" s="1">
        <f t="shared" si="0"/>
        <v>-0.10338340490078668</v>
      </c>
      <c r="D21" s="1">
        <f t="shared" si="1"/>
        <v>2.9979578875611423</v>
      </c>
      <c r="E21" s="1">
        <f t="shared" si="2"/>
        <v>1</v>
      </c>
      <c r="F21" s="1">
        <f t="shared" si="3"/>
        <v>1</v>
      </c>
      <c r="G21" s="1">
        <f t="shared" si="4"/>
        <v>0</v>
      </c>
      <c r="M21" s="1">
        <v>0.17932331901984266</v>
      </c>
      <c r="N21" s="1">
        <v>0.39959157751222851</v>
      </c>
    </row>
    <row r="22" spans="1:14" x14ac:dyDescent="0.3">
      <c r="A22" s="1">
        <v>15</v>
      </c>
      <c r="B22" s="1">
        <v>0</v>
      </c>
      <c r="C22" s="1">
        <f t="shared" si="0"/>
        <v>1.5656860836808559</v>
      </c>
      <c r="D22" s="1">
        <f t="shared" si="1"/>
        <v>4.7366198538352569</v>
      </c>
      <c r="E22" s="1">
        <f t="shared" si="2"/>
        <v>1</v>
      </c>
      <c r="F22" s="1">
        <f t="shared" si="3"/>
        <v>1</v>
      </c>
      <c r="G22" s="1">
        <f t="shared" si="4"/>
        <v>0</v>
      </c>
      <c r="M22" s="1">
        <v>0.51313721673617119</v>
      </c>
      <c r="N22" s="1">
        <v>0.74732397076705137</v>
      </c>
    </row>
    <row r="23" spans="1:14" x14ac:dyDescent="0.3">
      <c r="A23" s="1">
        <v>16</v>
      </c>
      <c r="B23" s="1">
        <v>0</v>
      </c>
      <c r="C23" s="1">
        <f t="shared" si="0"/>
        <v>3.9047590289946443</v>
      </c>
      <c r="D23" s="1">
        <f t="shared" si="1"/>
        <v>5.1452436842824731</v>
      </c>
      <c r="E23" s="1">
        <f t="shared" si="2"/>
        <v>1</v>
      </c>
      <c r="F23" s="1">
        <f t="shared" si="3"/>
        <v>1</v>
      </c>
      <c r="G23" s="1">
        <f t="shared" si="4"/>
        <v>0</v>
      </c>
      <c r="M23" s="1">
        <v>0.98095180579892893</v>
      </c>
      <c r="N23" s="1">
        <v>0.82904873685649461</v>
      </c>
    </row>
    <row r="24" spans="1:14" x14ac:dyDescent="0.3">
      <c r="A24" s="1">
        <v>17</v>
      </c>
      <c r="B24" s="1">
        <v>0</v>
      </c>
      <c r="C24" s="1">
        <f t="shared" si="0"/>
        <v>-0.85166755693506369</v>
      </c>
      <c r="D24" s="1">
        <f t="shared" si="1"/>
        <v>1.6274075945971547</v>
      </c>
      <c r="E24" s="1">
        <f t="shared" si="2"/>
        <v>1</v>
      </c>
      <c r="F24" s="1">
        <f t="shared" si="3"/>
        <v>1</v>
      </c>
      <c r="G24" s="1">
        <f t="shared" si="4"/>
        <v>0</v>
      </c>
      <c r="M24" s="1">
        <v>2.9666488612987263E-2</v>
      </c>
      <c r="N24" s="1">
        <v>0.12548151891943093</v>
      </c>
    </row>
    <row r="25" spans="1:14" x14ac:dyDescent="0.3">
      <c r="A25" s="1">
        <v>18</v>
      </c>
      <c r="B25" s="1">
        <v>0</v>
      </c>
      <c r="C25" s="1">
        <f t="shared" si="0"/>
        <v>1.1917941602598918</v>
      </c>
      <c r="D25" s="1">
        <f t="shared" si="1"/>
        <v>3.1448701153527279</v>
      </c>
      <c r="E25" s="1">
        <f t="shared" si="2"/>
        <v>1</v>
      </c>
      <c r="F25" s="1">
        <f t="shared" si="3"/>
        <v>1</v>
      </c>
      <c r="G25" s="1">
        <f t="shared" si="4"/>
        <v>0</v>
      </c>
      <c r="M25" s="1">
        <v>0.43835883205197834</v>
      </c>
      <c r="N25" s="1">
        <v>0.42897402307054555</v>
      </c>
    </row>
    <row r="26" spans="1:14" x14ac:dyDescent="0.3">
      <c r="A26" s="1">
        <v>19</v>
      </c>
      <c r="B26" s="1">
        <v>0</v>
      </c>
      <c r="C26" s="1">
        <f t="shared" si="0"/>
        <v>2.9360180157599691</v>
      </c>
      <c r="D26" s="1">
        <f t="shared" si="1"/>
        <v>5.0112647134506849</v>
      </c>
      <c r="E26" s="1">
        <f t="shared" si="2"/>
        <v>1</v>
      </c>
      <c r="F26" s="1">
        <f t="shared" si="3"/>
        <v>1</v>
      </c>
      <c r="G26" s="1">
        <f t="shared" si="4"/>
        <v>0</v>
      </c>
      <c r="M26" s="1">
        <v>0.78720360315199378</v>
      </c>
      <c r="N26" s="1">
        <v>0.80225294269013692</v>
      </c>
    </row>
    <row r="27" spans="1:14" x14ac:dyDescent="0.3">
      <c r="A27" s="1">
        <v>20</v>
      </c>
      <c r="B27" s="1">
        <v>0</v>
      </c>
      <c r="C27" s="1">
        <f t="shared" si="0"/>
        <v>3.4026778704630569</v>
      </c>
      <c r="D27" s="1">
        <f t="shared" si="1"/>
        <v>4.8167433552902112</v>
      </c>
      <c r="E27" s="1">
        <f t="shared" si="2"/>
        <v>1</v>
      </c>
      <c r="F27" s="1">
        <f t="shared" si="3"/>
        <v>1</v>
      </c>
      <c r="G27" s="1">
        <f t="shared" si="4"/>
        <v>0</v>
      </c>
      <c r="M27" s="1">
        <v>0.88053557409261141</v>
      </c>
      <c r="N27" s="1">
        <v>0.76334867105804227</v>
      </c>
    </row>
    <row r="28" spans="1:14" x14ac:dyDescent="0.3">
      <c r="A28" s="1">
        <v>21</v>
      </c>
      <c r="B28" s="1">
        <v>0</v>
      </c>
      <c r="C28" s="1">
        <f t="shared" si="0"/>
        <v>1.4978033466823266</v>
      </c>
      <c r="D28" s="1">
        <f t="shared" si="1"/>
        <v>1.6013164103380908</v>
      </c>
      <c r="E28" s="1">
        <f t="shared" si="2"/>
        <v>1</v>
      </c>
      <c r="F28" s="1">
        <f t="shared" si="3"/>
        <v>1</v>
      </c>
      <c r="G28" s="1">
        <f t="shared" si="4"/>
        <v>0</v>
      </c>
      <c r="M28" s="1">
        <v>0.49956066933646537</v>
      </c>
      <c r="N28" s="1">
        <v>0.12026328206761816</v>
      </c>
    </row>
    <row r="29" spans="1:14" x14ac:dyDescent="0.3">
      <c r="A29" s="1">
        <v>22</v>
      </c>
      <c r="B29" s="1">
        <v>0</v>
      </c>
      <c r="C29" s="1">
        <f t="shared" si="0"/>
        <v>2.756420608019293</v>
      </c>
      <c r="D29" s="1">
        <f t="shared" si="1"/>
        <v>5.9382688596905862</v>
      </c>
      <c r="E29" s="1">
        <f t="shared" si="2"/>
        <v>1</v>
      </c>
      <c r="F29" s="1">
        <f t="shared" si="3"/>
        <v>1</v>
      </c>
      <c r="G29" s="1">
        <f t="shared" si="4"/>
        <v>0</v>
      </c>
      <c r="M29" s="1">
        <v>0.7512841216038586</v>
      </c>
      <c r="N29" s="1">
        <v>0.98765377193811721</v>
      </c>
    </row>
    <row r="30" spans="1:14" x14ac:dyDescent="0.3">
      <c r="A30" s="1">
        <v>23</v>
      </c>
      <c r="B30" s="1">
        <v>0</v>
      </c>
      <c r="C30" s="1">
        <f t="shared" si="0"/>
        <v>2.5406558401016239</v>
      </c>
      <c r="D30" s="1">
        <f t="shared" si="1"/>
        <v>4.2166086243294298</v>
      </c>
      <c r="E30" s="1">
        <f t="shared" si="2"/>
        <v>1</v>
      </c>
      <c r="F30" s="1">
        <f t="shared" si="3"/>
        <v>1</v>
      </c>
      <c r="G30" s="1">
        <f t="shared" si="4"/>
        <v>0</v>
      </c>
      <c r="M30" s="1">
        <v>0.70813116802032483</v>
      </c>
      <c r="N30" s="1">
        <v>0.64332172486588601</v>
      </c>
    </row>
    <row r="31" spans="1:14" x14ac:dyDescent="0.3">
      <c r="A31" s="1">
        <v>24</v>
      </c>
      <c r="B31" s="1">
        <v>0</v>
      </c>
      <c r="C31" s="1">
        <f t="shared" si="0"/>
        <v>2.2504790350192558</v>
      </c>
      <c r="D31" s="1">
        <f t="shared" si="1"/>
        <v>2.3282314084528846</v>
      </c>
      <c r="E31" s="1">
        <f t="shared" si="2"/>
        <v>1</v>
      </c>
      <c r="F31" s="1">
        <f t="shared" si="3"/>
        <v>1</v>
      </c>
      <c r="G31" s="1">
        <f t="shared" si="4"/>
        <v>0</v>
      </c>
      <c r="M31" s="1">
        <v>0.65009580700385117</v>
      </c>
      <c r="N31" s="1">
        <v>0.26564628169057691</v>
      </c>
    </row>
    <row r="32" spans="1:14" x14ac:dyDescent="0.3">
      <c r="A32" s="1">
        <v>25</v>
      </c>
      <c r="B32" s="1">
        <v>0</v>
      </c>
      <c r="C32" s="1">
        <f t="shared" si="0"/>
        <v>0.89752819536435569</v>
      </c>
      <c r="D32" s="1">
        <f t="shared" si="1"/>
        <v>5.3612370145469086</v>
      </c>
      <c r="E32" s="1">
        <f t="shared" si="2"/>
        <v>1</v>
      </c>
      <c r="F32" s="1">
        <f t="shared" si="3"/>
        <v>1</v>
      </c>
      <c r="G32" s="1">
        <f t="shared" si="4"/>
        <v>0</v>
      </c>
      <c r="M32" s="1">
        <v>0.37950563907287116</v>
      </c>
      <c r="N32" s="1">
        <v>0.87224740290938163</v>
      </c>
    </row>
    <row r="33" spans="1:14" x14ac:dyDescent="0.3">
      <c r="A33" s="1">
        <v>26</v>
      </c>
      <c r="B33" s="1">
        <v>0</v>
      </c>
      <c r="C33" s="1">
        <f t="shared" si="0"/>
        <v>3.4882160607167281</v>
      </c>
      <c r="D33" s="1">
        <f t="shared" si="1"/>
        <v>2.5837280284366377</v>
      </c>
      <c r="E33" s="1">
        <f t="shared" si="2"/>
        <v>1</v>
      </c>
      <c r="F33" s="1">
        <f t="shared" si="3"/>
        <v>1</v>
      </c>
      <c r="G33" s="1">
        <f t="shared" si="4"/>
        <v>0</v>
      </c>
      <c r="M33" s="1">
        <v>0.89764321214334564</v>
      </c>
      <c r="N33" s="1">
        <v>0.31674560568732757</v>
      </c>
    </row>
    <row r="34" spans="1:14" x14ac:dyDescent="0.3">
      <c r="A34" s="1">
        <v>27</v>
      </c>
      <c r="B34" s="1">
        <v>0</v>
      </c>
      <c r="C34" s="1">
        <f t="shared" si="0"/>
        <v>0.1041630630865118</v>
      </c>
      <c r="D34" s="1">
        <f t="shared" si="1"/>
        <v>1.9430490259088498</v>
      </c>
      <c r="E34" s="1">
        <f t="shared" si="2"/>
        <v>1</v>
      </c>
      <c r="F34" s="1">
        <f t="shared" si="3"/>
        <v>1</v>
      </c>
      <c r="G34" s="1">
        <f t="shared" si="4"/>
        <v>0</v>
      </c>
      <c r="M34" s="1">
        <v>0.22083261261730236</v>
      </c>
      <c r="N34" s="1">
        <v>0.18860980518176995</v>
      </c>
    </row>
    <row r="35" spans="1:14" x14ac:dyDescent="0.3">
      <c r="A35" s="1">
        <v>28</v>
      </c>
      <c r="B35" s="1">
        <v>0</v>
      </c>
      <c r="C35" s="1">
        <f t="shared" si="0"/>
        <v>0.68152010274975661</v>
      </c>
      <c r="D35" s="1">
        <f t="shared" si="1"/>
        <v>3.5054372266349345</v>
      </c>
      <c r="E35" s="1">
        <f t="shared" si="2"/>
        <v>1</v>
      </c>
      <c r="F35" s="1">
        <f t="shared" si="3"/>
        <v>1</v>
      </c>
      <c r="G35" s="1">
        <f t="shared" si="4"/>
        <v>0</v>
      </c>
      <c r="M35" s="1">
        <v>0.33630402054995134</v>
      </c>
      <c r="N35" s="1">
        <v>0.5010874453269869</v>
      </c>
    </row>
    <row r="36" spans="1:14" x14ac:dyDescent="0.3">
      <c r="A36" s="1">
        <v>29</v>
      </c>
      <c r="B36" s="1">
        <v>0</v>
      </c>
      <c r="C36" s="1">
        <f t="shared" si="0"/>
        <v>-0.69337268173318445</v>
      </c>
      <c r="D36" s="1">
        <f t="shared" si="1"/>
        <v>5.1078710668090919</v>
      </c>
      <c r="E36" s="1">
        <f t="shared" si="2"/>
        <v>1</v>
      </c>
      <c r="F36" s="1">
        <f t="shared" si="3"/>
        <v>1</v>
      </c>
      <c r="G36" s="1">
        <f t="shared" si="4"/>
        <v>0</v>
      </c>
      <c r="M36" s="1">
        <v>6.132546365336311E-2</v>
      </c>
      <c r="N36" s="1">
        <v>0.82157421336181835</v>
      </c>
    </row>
    <row r="37" spans="1:14" x14ac:dyDescent="0.3">
      <c r="A37" s="1">
        <v>30</v>
      </c>
      <c r="B37" s="1">
        <v>0</v>
      </c>
      <c r="C37" s="1">
        <f t="shared" si="0"/>
        <v>2.0896721192651682</v>
      </c>
      <c r="D37" s="1">
        <f t="shared" si="1"/>
        <v>1.5737755854394522</v>
      </c>
      <c r="E37" s="1">
        <f t="shared" si="2"/>
        <v>1</v>
      </c>
      <c r="F37" s="1">
        <f t="shared" si="3"/>
        <v>1</v>
      </c>
      <c r="G37" s="1">
        <f t="shared" si="4"/>
        <v>0</v>
      </c>
      <c r="M37" s="1">
        <v>0.61793442385303365</v>
      </c>
      <c r="N37" s="1">
        <v>0.11475511708789043</v>
      </c>
    </row>
    <row r="38" spans="1:14" x14ac:dyDescent="0.3">
      <c r="E38" s="1" t="s">
        <v>45</v>
      </c>
      <c r="F38" s="1">
        <f>SUM(F8:F37)</f>
        <v>18</v>
      </c>
      <c r="G38" s="1">
        <f>SUM(G8:G37)</f>
        <v>12</v>
      </c>
    </row>
    <row r="40" spans="1:14" x14ac:dyDescent="0.3">
      <c r="A40" s="1" t="s">
        <v>30</v>
      </c>
    </row>
    <row r="41" spans="1:14" x14ac:dyDescent="0.3">
      <c r="A41" s="1">
        <f>A37</f>
        <v>30</v>
      </c>
      <c r="B41" s="1">
        <v>3</v>
      </c>
    </row>
    <row r="42" spans="1:14" x14ac:dyDescent="0.3">
      <c r="A42" s="1">
        <v>1</v>
      </c>
      <c r="B42" s="1">
        <f>C8</f>
        <v>3.3278070514007752</v>
      </c>
      <c r="C42" s="1">
        <f>D8</f>
        <v>-0.16845209113586301</v>
      </c>
    </row>
    <row r="43" spans="1:14" x14ac:dyDescent="0.3">
      <c r="A43" s="1">
        <v>1</v>
      </c>
      <c r="B43" s="1">
        <f>C9</f>
        <v>3.0390135077370992</v>
      </c>
      <c r="C43" s="1">
        <f>D9</f>
        <v>2.4847817009935338</v>
      </c>
    </row>
    <row r="44" spans="1:14" x14ac:dyDescent="0.3">
      <c r="A44" s="1">
        <v>1</v>
      </c>
      <c r="B44" s="1">
        <f>C10</f>
        <v>3.3102639944826442</v>
      </c>
      <c r="C44" s="1">
        <f>D10</f>
        <v>3.2483174754841295</v>
      </c>
    </row>
    <row r="45" spans="1:14" x14ac:dyDescent="0.3">
      <c r="A45" s="1">
        <v>1</v>
      </c>
      <c r="B45" s="1">
        <f>C11</f>
        <v>2.7211671112910194</v>
      </c>
      <c r="C45" s="1">
        <f>D11</f>
        <v>-0.90317894090277429</v>
      </c>
    </row>
    <row r="46" spans="1:14" x14ac:dyDescent="0.3">
      <c r="A46" s="1">
        <v>1</v>
      </c>
      <c r="B46" s="1">
        <f>C12</f>
        <v>3.2317792652554891</v>
      </c>
      <c r="C46" s="1">
        <f>D12</f>
        <v>-0.38327261699355208</v>
      </c>
    </row>
    <row r="47" spans="1:14" x14ac:dyDescent="0.3">
      <c r="A47" s="1">
        <v>1</v>
      </c>
      <c r="B47" s="1">
        <f>C13</f>
        <v>2.2900745371505424</v>
      </c>
      <c r="C47" s="1">
        <f>D13</f>
        <v>2.8190477811228329</v>
      </c>
    </row>
    <row r="48" spans="1:14" x14ac:dyDescent="0.3">
      <c r="A48" s="1">
        <v>1</v>
      </c>
      <c r="B48" s="1">
        <f>C14</f>
        <v>4.8677632974908605</v>
      </c>
      <c r="C48" s="1">
        <f>D14</f>
        <v>2.4461705538974563</v>
      </c>
    </row>
    <row r="49" spans="1:3" x14ac:dyDescent="0.3">
      <c r="A49" s="1">
        <v>1</v>
      </c>
      <c r="B49" s="1">
        <f>C15</f>
        <v>1.4924122230667094</v>
      </c>
      <c r="C49" s="1">
        <f>D15</f>
        <v>0.96694015187572346</v>
      </c>
    </row>
    <row r="50" spans="1:3" x14ac:dyDescent="0.3">
      <c r="A50" s="1">
        <v>1</v>
      </c>
      <c r="B50" s="1">
        <f>C16</f>
        <v>1.140290872246619</v>
      </c>
      <c r="C50" s="1">
        <f>D16</f>
        <v>0.61917171071099775</v>
      </c>
    </row>
    <row r="51" spans="1:3" x14ac:dyDescent="0.3">
      <c r="A51" s="1">
        <v>1</v>
      </c>
      <c r="B51" s="1">
        <f>C17</f>
        <v>4.3820420763529597</v>
      </c>
      <c r="C51" s="1">
        <f>D17</f>
        <v>-0.28419667119924685</v>
      </c>
    </row>
    <row r="52" spans="1:3" x14ac:dyDescent="0.3">
      <c r="A52" s="1">
        <v>1</v>
      </c>
      <c r="B52" s="1">
        <f>C18</f>
        <v>2.5796447707601868</v>
      </c>
      <c r="C52" s="1">
        <f>D18</f>
        <v>3.2760580590908726</v>
      </c>
    </row>
    <row r="53" spans="1:3" x14ac:dyDescent="0.3">
      <c r="A53" s="1">
        <v>1</v>
      </c>
      <c r="B53" s="1">
        <f>C19</f>
        <v>2.9108389591943271</v>
      </c>
      <c r="C53" s="1">
        <f>D19</f>
        <v>1.8501510507011618</v>
      </c>
    </row>
    <row r="54" spans="1:3" x14ac:dyDescent="0.3">
      <c r="A54" s="1">
        <v>1</v>
      </c>
      <c r="B54" s="1">
        <f>C20</f>
        <v>1.5636632459991389</v>
      </c>
      <c r="C54" s="1">
        <f>D20</f>
        <v>3.6578057275779194</v>
      </c>
    </row>
    <row r="55" spans="1:3" x14ac:dyDescent="0.3">
      <c r="A55" s="1">
        <v>1</v>
      </c>
      <c r="B55" s="1">
        <f>C21</f>
        <v>-0.10338340490078668</v>
      </c>
      <c r="C55" s="1">
        <f>D21</f>
        <v>2.9979578875611423</v>
      </c>
    </row>
    <row r="56" spans="1:3" x14ac:dyDescent="0.3">
      <c r="A56" s="1">
        <v>1</v>
      </c>
      <c r="B56" s="1">
        <f>C22</f>
        <v>1.5656860836808559</v>
      </c>
      <c r="C56" s="1">
        <f>D22</f>
        <v>4.7366198538352569</v>
      </c>
    </row>
    <row r="57" spans="1:3" x14ac:dyDescent="0.3">
      <c r="A57" s="1">
        <v>1</v>
      </c>
      <c r="B57" s="1">
        <f>C23</f>
        <v>3.9047590289946443</v>
      </c>
      <c r="C57" s="1">
        <f>D23</f>
        <v>5.1452436842824731</v>
      </c>
    </row>
    <row r="58" spans="1:3" x14ac:dyDescent="0.3">
      <c r="A58" s="1">
        <v>1</v>
      </c>
      <c r="B58" s="1">
        <f>C24</f>
        <v>-0.85166755693506369</v>
      </c>
      <c r="C58" s="1">
        <f>D24</f>
        <v>1.6274075945971547</v>
      </c>
    </row>
    <row r="59" spans="1:3" x14ac:dyDescent="0.3">
      <c r="A59" s="1">
        <v>1</v>
      </c>
      <c r="B59" s="1">
        <f>C25</f>
        <v>1.1917941602598918</v>
      </c>
      <c r="C59" s="1">
        <f>D25</f>
        <v>3.1448701153527279</v>
      </c>
    </row>
    <row r="60" spans="1:3" x14ac:dyDescent="0.3">
      <c r="A60" s="1">
        <v>1</v>
      </c>
      <c r="B60" s="1">
        <f>C26</f>
        <v>2.9360180157599691</v>
      </c>
      <c r="C60" s="1">
        <f>D26</f>
        <v>5.0112647134506849</v>
      </c>
    </row>
    <row r="61" spans="1:3" x14ac:dyDescent="0.3">
      <c r="A61" s="1">
        <v>1</v>
      </c>
      <c r="B61" s="1">
        <f>C27</f>
        <v>3.4026778704630569</v>
      </c>
      <c r="C61" s="1">
        <f>D27</f>
        <v>4.8167433552902112</v>
      </c>
    </row>
    <row r="62" spans="1:3" x14ac:dyDescent="0.3">
      <c r="A62" s="1">
        <v>1</v>
      </c>
      <c r="B62" s="1">
        <f>C28</f>
        <v>1.4978033466823266</v>
      </c>
      <c r="C62" s="1">
        <f>D28</f>
        <v>1.6013164103380908</v>
      </c>
    </row>
    <row r="63" spans="1:3" x14ac:dyDescent="0.3">
      <c r="A63" s="1">
        <v>1</v>
      </c>
      <c r="B63" s="1">
        <f>C29</f>
        <v>2.756420608019293</v>
      </c>
      <c r="C63" s="1">
        <f>D29</f>
        <v>5.9382688596905862</v>
      </c>
    </row>
    <row r="64" spans="1:3" x14ac:dyDescent="0.3">
      <c r="A64" s="1">
        <v>1</v>
      </c>
      <c r="B64" s="1">
        <f>C30</f>
        <v>2.5406558401016239</v>
      </c>
      <c r="C64" s="1">
        <f>D30</f>
        <v>4.2166086243294298</v>
      </c>
    </row>
    <row r="65" spans="1:3" x14ac:dyDescent="0.3">
      <c r="A65" s="1">
        <v>1</v>
      </c>
      <c r="B65" s="1">
        <f>C31</f>
        <v>2.2504790350192558</v>
      </c>
      <c r="C65" s="1">
        <f>D31</f>
        <v>2.3282314084528846</v>
      </c>
    </row>
    <row r="66" spans="1:3" x14ac:dyDescent="0.3">
      <c r="A66" s="1">
        <v>1</v>
      </c>
      <c r="B66" s="1">
        <f>C32</f>
        <v>0.89752819536435569</v>
      </c>
      <c r="C66" s="1">
        <f>D32</f>
        <v>5.3612370145469086</v>
      </c>
    </row>
    <row r="67" spans="1:3" x14ac:dyDescent="0.3">
      <c r="A67" s="1">
        <v>1</v>
      </c>
      <c r="B67" s="1">
        <f>C33</f>
        <v>3.4882160607167281</v>
      </c>
      <c r="C67" s="1">
        <f>D33</f>
        <v>2.5837280284366377</v>
      </c>
    </row>
    <row r="68" spans="1:3" x14ac:dyDescent="0.3">
      <c r="A68" s="1">
        <v>1</v>
      </c>
      <c r="B68" s="1">
        <f>C34</f>
        <v>0.1041630630865118</v>
      </c>
      <c r="C68" s="1">
        <f>D34</f>
        <v>1.9430490259088498</v>
      </c>
    </row>
    <row r="69" spans="1:3" x14ac:dyDescent="0.3">
      <c r="A69" s="1">
        <v>1</v>
      </c>
      <c r="B69" s="1">
        <f>C35</f>
        <v>0.68152010274975661</v>
      </c>
      <c r="C69" s="1">
        <f>D35</f>
        <v>3.5054372266349345</v>
      </c>
    </row>
    <row r="70" spans="1:3" x14ac:dyDescent="0.3">
      <c r="A70" s="1">
        <v>1</v>
      </c>
      <c r="B70" s="1">
        <f>C36</f>
        <v>-0.69337268173318445</v>
      </c>
      <c r="C70" s="1">
        <f>D36</f>
        <v>5.1078710668090919</v>
      </c>
    </row>
    <row r="71" spans="1:3" x14ac:dyDescent="0.3">
      <c r="A71" s="1">
        <v>1</v>
      </c>
      <c r="B71" s="1">
        <f>C37</f>
        <v>2.0896721192651682</v>
      </c>
      <c r="C71" s="1">
        <f>D37</f>
        <v>1.5737755854394522</v>
      </c>
    </row>
    <row r="73" spans="1:3" x14ac:dyDescent="0.3">
      <c r="A73" s="1" t="s">
        <v>31</v>
      </c>
    </row>
    <row r="74" spans="1:3" x14ac:dyDescent="0.3">
      <c r="A74" s="1">
        <v>30</v>
      </c>
      <c r="B74" s="1">
        <v>1</v>
      </c>
    </row>
    <row r="75" spans="1:3" x14ac:dyDescent="0.3">
      <c r="A75" s="1">
        <f>B8</f>
        <v>1</v>
      </c>
    </row>
    <row r="76" spans="1:3" x14ac:dyDescent="0.3">
      <c r="A76" s="1">
        <f t="shared" ref="A76:A104" si="5">B9</f>
        <v>1</v>
      </c>
    </row>
    <row r="77" spans="1:3" x14ac:dyDescent="0.3">
      <c r="A77" s="1">
        <f t="shared" si="5"/>
        <v>1</v>
      </c>
    </row>
    <row r="78" spans="1:3" x14ac:dyDescent="0.3">
      <c r="A78" s="1">
        <f t="shared" si="5"/>
        <v>1</v>
      </c>
    </row>
    <row r="79" spans="1:3" x14ac:dyDescent="0.3">
      <c r="A79" s="1">
        <f t="shared" si="5"/>
        <v>1</v>
      </c>
    </row>
    <row r="80" spans="1:3" x14ac:dyDescent="0.3">
      <c r="A80" s="1">
        <f t="shared" si="5"/>
        <v>1</v>
      </c>
    </row>
    <row r="81" spans="1:1" x14ac:dyDescent="0.3">
      <c r="A81" s="1">
        <f t="shared" si="5"/>
        <v>1</v>
      </c>
    </row>
    <row r="82" spans="1:1" x14ac:dyDescent="0.3">
      <c r="A82" s="1">
        <f t="shared" si="5"/>
        <v>1</v>
      </c>
    </row>
    <row r="83" spans="1:1" x14ac:dyDescent="0.3">
      <c r="A83" s="1">
        <f t="shared" si="5"/>
        <v>1</v>
      </c>
    </row>
    <row r="84" spans="1:1" x14ac:dyDescent="0.3">
      <c r="A84" s="1">
        <f t="shared" si="5"/>
        <v>1</v>
      </c>
    </row>
    <row r="85" spans="1:1" x14ac:dyDescent="0.3">
      <c r="A85" s="1">
        <f t="shared" si="5"/>
        <v>1</v>
      </c>
    </row>
    <row r="86" spans="1:1" x14ac:dyDescent="0.3">
      <c r="A86" s="1">
        <f t="shared" si="5"/>
        <v>1</v>
      </c>
    </row>
    <row r="87" spans="1:1" x14ac:dyDescent="0.3">
      <c r="A87" s="1">
        <f t="shared" si="5"/>
        <v>0</v>
      </c>
    </row>
    <row r="88" spans="1:1" x14ac:dyDescent="0.3">
      <c r="A88" s="1">
        <f t="shared" si="5"/>
        <v>0</v>
      </c>
    </row>
    <row r="89" spans="1:1" x14ac:dyDescent="0.3">
      <c r="A89" s="1">
        <f t="shared" si="5"/>
        <v>0</v>
      </c>
    </row>
    <row r="90" spans="1:1" x14ac:dyDescent="0.3">
      <c r="A90" s="1">
        <f t="shared" si="5"/>
        <v>0</v>
      </c>
    </row>
    <row r="91" spans="1:1" x14ac:dyDescent="0.3">
      <c r="A91" s="1">
        <f t="shared" si="5"/>
        <v>0</v>
      </c>
    </row>
    <row r="92" spans="1:1" x14ac:dyDescent="0.3">
      <c r="A92" s="1">
        <f t="shared" si="5"/>
        <v>0</v>
      </c>
    </row>
    <row r="93" spans="1:1" x14ac:dyDescent="0.3">
      <c r="A93" s="1">
        <f t="shared" si="5"/>
        <v>0</v>
      </c>
    </row>
    <row r="94" spans="1:1" x14ac:dyDescent="0.3">
      <c r="A94" s="1">
        <f t="shared" si="5"/>
        <v>0</v>
      </c>
    </row>
    <row r="95" spans="1:1" x14ac:dyDescent="0.3">
      <c r="A95" s="1">
        <f t="shared" si="5"/>
        <v>0</v>
      </c>
    </row>
    <row r="96" spans="1:1" x14ac:dyDescent="0.3">
      <c r="A96" s="1">
        <f t="shared" si="5"/>
        <v>0</v>
      </c>
    </row>
    <row r="97" spans="1:12" x14ac:dyDescent="0.3">
      <c r="A97" s="1">
        <f t="shared" si="5"/>
        <v>0</v>
      </c>
    </row>
    <row r="98" spans="1:12" x14ac:dyDescent="0.3">
      <c r="A98" s="1">
        <f t="shared" si="5"/>
        <v>0</v>
      </c>
    </row>
    <row r="99" spans="1:12" x14ac:dyDescent="0.3">
      <c r="A99" s="1">
        <f t="shared" si="5"/>
        <v>0</v>
      </c>
    </row>
    <row r="100" spans="1:12" x14ac:dyDescent="0.3">
      <c r="A100" s="1">
        <f t="shared" si="5"/>
        <v>0</v>
      </c>
    </row>
    <row r="101" spans="1:12" x14ac:dyDescent="0.3">
      <c r="A101" s="1">
        <f t="shared" si="5"/>
        <v>0</v>
      </c>
    </row>
    <row r="102" spans="1:12" x14ac:dyDescent="0.3">
      <c r="A102" s="1">
        <f t="shared" si="5"/>
        <v>0</v>
      </c>
    </row>
    <row r="103" spans="1:12" x14ac:dyDescent="0.3">
      <c r="A103" s="1">
        <f t="shared" si="5"/>
        <v>0</v>
      </c>
    </row>
    <row r="104" spans="1:12" x14ac:dyDescent="0.3">
      <c r="A104" s="1">
        <f t="shared" si="5"/>
        <v>0</v>
      </c>
    </row>
    <row r="106" spans="1:12" x14ac:dyDescent="0.3">
      <c r="A106" s="1" t="s">
        <v>11</v>
      </c>
    </row>
    <row r="107" spans="1:12" x14ac:dyDescent="0.3">
      <c r="A107" s="1">
        <v>0</v>
      </c>
      <c r="B107" s="1">
        <f>SUMPRODUCT(C8:C37,F8:F37)/F38-SUMPRODUCT(C8:C37,G8:G37)/G38</f>
        <v>-1.3176118537250168</v>
      </c>
      <c r="C107" s="1">
        <f>SUMPRODUCT(D8:D37,F8:F37)/F38-SUMPRODUCT(D8:D37,G8:G37)/G38</f>
        <v>2.2966738298370295</v>
      </c>
    </row>
    <row r="109" spans="1:12" x14ac:dyDescent="0.3">
      <c r="A109" s="1" t="str">
        <f>A7</f>
        <v>Index</v>
      </c>
      <c r="B109" s="1" t="str">
        <f>C7</f>
        <v>X</v>
      </c>
      <c r="C109" s="1" t="str">
        <f>D7</f>
        <v>Y</v>
      </c>
      <c r="D109" s="1" t="str">
        <f>E7</f>
        <v>Sgn</v>
      </c>
      <c r="E109" s="1" t="s">
        <v>13</v>
      </c>
      <c r="G109" s="1" t="s">
        <v>14</v>
      </c>
      <c r="H109" s="1" t="s">
        <v>15</v>
      </c>
      <c r="I109" s="1" t="s">
        <v>46</v>
      </c>
      <c r="K109" s="1" t="s">
        <v>16</v>
      </c>
      <c r="L109" s="1" t="s">
        <v>17</v>
      </c>
    </row>
    <row r="110" spans="1:12" x14ac:dyDescent="0.3">
      <c r="A110" s="1">
        <f t="shared" ref="A110:A139" si="6">A8</f>
        <v>1</v>
      </c>
      <c r="B110" s="1">
        <f t="shared" ref="B110:D110" si="7">C8</f>
        <v>3.3278070514007752</v>
      </c>
      <c r="C110" s="1">
        <f t="shared" si="7"/>
        <v>-0.16845209113586301</v>
      </c>
      <c r="D110" s="1">
        <f t="shared" si="7"/>
        <v>-1</v>
      </c>
      <c r="E110" s="1">
        <f>SUMPRODUCT(B110:C110,B$107:C$107)</f>
        <v>-4.7716375271284166</v>
      </c>
      <c r="G110" s="1">
        <v>0.86107244637277747</v>
      </c>
      <c r="H110" s="1">
        <v>4.1250662809873244</v>
      </c>
      <c r="I110" s="1" t="b">
        <f>G110&gt;H110</f>
        <v>0</v>
      </c>
      <c r="K110" s="1">
        <f>E110-I$130</f>
        <v>-6.8138491154295577</v>
      </c>
      <c r="L110" s="1">
        <f>MAX(0,1-K110*D110)</f>
        <v>0</v>
      </c>
    </row>
    <row r="111" spans="1:12" x14ac:dyDescent="0.3">
      <c r="A111" s="1">
        <f t="shared" si="6"/>
        <v>2</v>
      </c>
      <c r="B111" s="1">
        <f t="shared" ref="B111:D111" si="8">C9</f>
        <v>3.0390135077370992</v>
      </c>
      <c r="C111" s="1">
        <f t="shared" si="8"/>
        <v>2.4847817009935338</v>
      </c>
      <c r="D111" s="1">
        <f t="shared" si="8"/>
        <v>-1</v>
      </c>
      <c r="E111" s="1">
        <f t="shared" ref="E111:E139" si="9">SUMPRODUCT(B111:C111,B$107:C$107)</f>
        <v>1.7024928841049434</v>
      </c>
      <c r="G111" s="1">
        <v>1.337865716372507</v>
      </c>
      <c r="H111" s="1">
        <v>3.4570039079015711</v>
      </c>
      <c r="I111" s="1" t="b">
        <f>G111&gt;H111</f>
        <v>0</v>
      </c>
      <c r="K111" s="1">
        <f t="shared" ref="K111:K139" si="10">E111-I$130</f>
        <v>-0.33971870419619776</v>
      </c>
      <c r="L111" s="1">
        <f t="shared" ref="L111:L139" si="11">MAX(0,1-K111*D111)</f>
        <v>0.66028129580380224</v>
      </c>
    </row>
    <row r="112" spans="1:12" x14ac:dyDescent="0.3">
      <c r="A112" s="1">
        <f t="shared" si="6"/>
        <v>3</v>
      </c>
      <c r="B112" s="1">
        <f t="shared" ref="B112:D112" si="12">C10</f>
        <v>3.3102639944826442</v>
      </c>
      <c r="C112" s="1">
        <f t="shared" si="12"/>
        <v>3.2483174754841295</v>
      </c>
      <c r="D112" s="1">
        <f t="shared" si="12"/>
        <v>-1</v>
      </c>
      <c r="E112" s="1">
        <f t="shared" si="9"/>
        <v>3.0986826588572312</v>
      </c>
      <c r="G112" s="1">
        <v>1.7041780487744327</v>
      </c>
      <c r="H112" s="1">
        <v>3.0986826588572312</v>
      </c>
      <c r="I112" s="1" t="b">
        <f>G112&gt;H112</f>
        <v>0</v>
      </c>
      <c r="K112" s="1">
        <f t="shared" si="10"/>
        <v>1.05647107055609</v>
      </c>
      <c r="L112" s="1">
        <f t="shared" si="11"/>
        <v>2.05647107055609</v>
      </c>
    </row>
    <row r="113" spans="1:12" x14ac:dyDescent="0.3">
      <c r="A113" s="1">
        <f t="shared" si="6"/>
        <v>4</v>
      </c>
      <c r="B113" s="1">
        <f t="shared" ref="B113:D113" si="13">C11</f>
        <v>2.7211671112910194</v>
      </c>
      <c r="C113" s="1">
        <f t="shared" si="13"/>
        <v>-0.90317894090277429</v>
      </c>
      <c r="D113" s="1">
        <f t="shared" si="13"/>
        <v>-1</v>
      </c>
      <c r="E113" s="1">
        <f t="shared" si="9"/>
        <v>-5.6597494790350353</v>
      </c>
      <c r="G113" s="1">
        <v>2.3819302924973389</v>
      </c>
      <c r="H113" s="1">
        <v>1.7024928841049434</v>
      </c>
      <c r="I113" s="1" t="b">
        <f>G113&gt;H113</f>
        <v>1</v>
      </c>
      <c r="K113" s="1">
        <f t="shared" si="10"/>
        <v>-7.7019610673361765</v>
      </c>
      <c r="L113" s="1">
        <f t="shared" si="11"/>
        <v>0</v>
      </c>
    </row>
    <row r="114" spans="1:12" x14ac:dyDescent="0.3">
      <c r="A114" s="1">
        <f t="shared" si="6"/>
        <v>5</v>
      </c>
      <c r="B114" s="1">
        <f t="shared" ref="B114:D114" si="14">C12</f>
        <v>3.2317792652554891</v>
      </c>
      <c r="C114" s="1">
        <f t="shared" si="14"/>
        <v>-0.38327261699355208</v>
      </c>
      <c r="D114" s="1">
        <f t="shared" si="14"/>
        <v>-1</v>
      </c>
      <c r="E114" s="1">
        <f t="shared" si="9"/>
        <v>-5.1384828576655996</v>
      </c>
      <c r="G114" s="1">
        <v>4.325303361252093</v>
      </c>
      <c r="H114" s="1">
        <v>0.41383758247180591</v>
      </c>
      <c r="I114" s="1" t="b">
        <f>G114&gt;H114</f>
        <v>1</v>
      </c>
      <c r="K114" s="1">
        <f t="shared" si="10"/>
        <v>-7.1806944459667408</v>
      </c>
      <c r="L114" s="1">
        <f t="shared" si="11"/>
        <v>0</v>
      </c>
    </row>
    <row r="115" spans="1:12" x14ac:dyDescent="0.3">
      <c r="A115" s="1">
        <f t="shared" si="6"/>
        <v>6</v>
      </c>
      <c r="B115" s="1">
        <f t="shared" ref="B115:D115" si="15">C13</f>
        <v>2.2900745371505424</v>
      </c>
      <c r="C115" s="1">
        <f t="shared" si="15"/>
        <v>2.8190477811228329</v>
      </c>
      <c r="D115" s="1">
        <f t="shared" si="15"/>
        <v>-1</v>
      </c>
      <c r="E115" s="1">
        <f t="shared" si="9"/>
        <v>3.4570039079015711</v>
      </c>
      <c r="G115" s="1">
        <v>4.8597917014399803</v>
      </c>
      <c r="H115" s="1">
        <v>0.25432610607481654</v>
      </c>
      <c r="I115" s="1" t="b">
        <f>G115&gt;H115</f>
        <v>1</v>
      </c>
      <c r="K115" s="1">
        <f t="shared" si="10"/>
        <v>1.4147923196004299</v>
      </c>
      <c r="L115" s="1">
        <f t="shared" si="11"/>
        <v>2.4147923196004299</v>
      </c>
    </row>
    <row r="116" spans="1:12" x14ac:dyDescent="0.3">
      <c r="A116" s="1">
        <f t="shared" si="6"/>
        <v>7</v>
      </c>
      <c r="B116" s="1">
        <f t="shared" ref="B116:D116" si="16">C14</f>
        <v>4.8677632974908605</v>
      </c>
      <c r="C116" s="1">
        <f t="shared" si="16"/>
        <v>2.4461705538974563</v>
      </c>
      <c r="D116" s="1">
        <f t="shared" si="16"/>
        <v>-1</v>
      </c>
      <c r="E116" s="1">
        <f t="shared" si="9"/>
        <v>-0.79576672744729393</v>
      </c>
      <c r="G116" s="1">
        <v>5.6524187794084844</v>
      </c>
      <c r="H116" s="1">
        <v>-8.0425305801211433E-2</v>
      </c>
      <c r="I116" s="1" t="b">
        <f>G116&gt;H116</f>
        <v>1</v>
      </c>
      <c r="K116" s="1">
        <f t="shared" si="10"/>
        <v>-2.8379783157484351</v>
      </c>
      <c r="L116" s="1">
        <f t="shared" si="11"/>
        <v>0</v>
      </c>
    </row>
    <row r="117" spans="1:12" x14ac:dyDescent="0.3">
      <c r="A117" s="1">
        <f t="shared" si="6"/>
        <v>8</v>
      </c>
      <c r="B117" s="1">
        <f t="shared" ref="B117:D117" si="17">C15</f>
        <v>1.4924122230667094</v>
      </c>
      <c r="C117" s="1">
        <f t="shared" si="17"/>
        <v>0.96694015187572346</v>
      </c>
      <c r="D117" s="1">
        <f t="shared" si="17"/>
        <v>-1</v>
      </c>
      <c r="E117" s="1">
        <f t="shared" si="9"/>
        <v>0.25432610607481654</v>
      </c>
      <c r="G117" s="1">
        <v>6.3365764270089304</v>
      </c>
      <c r="H117" s="1">
        <v>-0.79576672744729393</v>
      </c>
      <c r="I117" s="1" t="b">
        <f t="shared" ref="I117:I121" si="18">G117&gt;H117</f>
        <v>1</v>
      </c>
      <c r="K117" s="1">
        <f t="shared" si="10"/>
        <v>-1.7878854822263246</v>
      </c>
      <c r="L117" s="1">
        <f t="shared" si="11"/>
        <v>0</v>
      </c>
    </row>
    <row r="118" spans="1:12" x14ac:dyDescent="0.3">
      <c r="A118" s="1">
        <f t="shared" si="6"/>
        <v>9</v>
      </c>
      <c r="B118" s="1">
        <f t="shared" ref="B118:D118" si="19">C16</f>
        <v>1.140290872246619</v>
      </c>
      <c r="C118" s="1">
        <f t="shared" si="19"/>
        <v>0.61917171071099775</v>
      </c>
      <c r="D118" s="1">
        <f t="shared" si="19"/>
        <v>-1</v>
      </c>
      <c r="E118" s="1">
        <f t="shared" si="9"/>
        <v>-8.0425305801211433E-2</v>
      </c>
      <c r="G118" s="1">
        <v>6.3404854609935999</v>
      </c>
      <c r="H118" s="1">
        <v>-4.7716375271284166</v>
      </c>
      <c r="I118" s="1" t="b">
        <f t="shared" si="18"/>
        <v>1</v>
      </c>
      <c r="K118" s="1">
        <f t="shared" si="10"/>
        <v>-2.1226368941023526</v>
      </c>
      <c r="L118" s="1">
        <f t="shared" si="11"/>
        <v>0</v>
      </c>
    </row>
    <row r="119" spans="1:12" x14ac:dyDescent="0.3">
      <c r="A119" s="1">
        <f t="shared" si="6"/>
        <v>10</v>
      </c>
      <c r="B119" s="1">
        <f t="shared" ref="B119:D119" si="20">C17</f>
        <v>4.3820420763529597</v>
      </c>
      <c r="C119" s="1">
        <f t="shared" si="20"/>
        <v>-0.28419667119924685</v>
      </c>
      <c r="D119" s="1">
        <f t="shared" si="20"/>
        <v>-1</v>
      </c>
      <c r="E119" s="1">
        <f t="shared" si="9"/>
        <v>-6.426537640594554</v>
      </c>
      <c r="G119" s="1">
        <v>6.5790797126065126</v>
      </c>
      <c r="H119" s="1">
        <v>-5.1384828576655996</v>
      </c>
      <c r="I119" s="1" t="b">
        <f t="shared" si="18"/>
        <v>1</v>
      </c>
      <c r="K119" s="1">
        <f t="shared" si="10"/>
        <v>-8.468749228895696</v>
      </c>
      <c r="L119" s="1">
        <f t="shared" si="11"/>
        <v>0</v>
      </c>
    </row>
    <row r="120" spans="1:12" x14ac:dyDescent="0.3">
      <c r="A120" s="1">
        <f t="shared" si="6"/>
        <v>11</v>
      </c>
      <c r="B120" s="1">
        <f t="shared" ref="B120:D120" si="21">C18</f>
        <v>2.5796447707601868</v>
      </c>
      <c r="C120" s="1">
        <f t="shared" si="21"/>
        <v>3.2760580590908726</v>
      </c>
      <c r="D120" s="1">
        <f t="shared" si="21"/>
        <v>-1</v>
      </c>
      <c r="E120" s="1">
        <f t="shared" si="9"/>
        <v>4.1250662809873244</v>
      </c>
      <c r="G120" s="1">
        <v>6.6719897352826862</v>
      </c>
      <c r="H120" s="1">
        <v>-5.6597494790350353</v>
      </c>
      <c r="I120" s="1" t="b">
        <f t="shared" si="18"/>
        <v>1</v>
      </c>
      <c r="K120" s="1">
        <f t="shared" si="10"/>
        <v>2.0828546926861833</v>
      </c>
      <c r="L120" s="1">
        <f t="shared" si="11"/>
        <v>3.0828546926861833</v>
      </c>
    </row>
    <row r="121" spans="1:12" x14ac:dyDescent="0.3">
      <c r="A121" s="1">
        <f t="shared" si="6"/>
        <v>12</v>
      </c>
      <c r="B121" s="1">
        <f t="shared" ref="B121:D121" si="22">C19</f>
        <v>2.9108389591943271</v>
      </c>
      <c r="C121" s="1">
        <f t="shared" si="22"/>
        <v>1.8501510507011618</v>
      </c>
      <c r="D121" s="1">
        <f t="shared" si="22"/>
        <v>-1</v>
      </c>
      <c r="E121" s="1">
        <f t="shared" si="9"/>
        <v>0.41383758247180591</v>
      </c>
      <c r="G121" s="1">
        <v>7.021550623090909</v>
      </c>
      <c r="H121" s="1">
        <v>-6.426537640594554</v>
      </c>
      <c r="I121" s="1" t="b">
        <f t="shared" si="18"/>
        <v>1</v>
      </c>
      <c r="K121" s="1">
        <f t="shared" si="10"/>
        <v>-1.6283740058293352</v>
      </c>
      <c r="L121" s="1">
        <f t="shared" si="11"/>
        <v>0</v>
      </c>
    </row>
    <row r="122" spans="1:12" x14ac:dyDescent="0.3">
      <c r="A122" s="1">
        <f t="shared" si="6"/>
        <v>13</v>
      </c>
      <c r="B122" s="1">
        <f t="shared" ref="B122:D122" si="23">C20</f>
        <v>1.5636632459991389</v>
      </c>
      <c r="C122" s="1">
        <f t="shared" si="23"/>
        <v>3.6578057275779194</v>
      </c>
      <c r="D122" s="1">
        <f t="shared" si="23"/>
        <v>1</v>
      </c>
      <c r="E122" s="1">
        <f t="shared" si="9"/>
        <v>6.3404854609935999</v>
      </c>
      <c r="G122" s="1">
        <v>7.1528669746139792</v>
      </c>
      <c r="K122" s="1">
        <f t="shared" si="10"/>
        <v>4.2982738726924588</v>
      </c>
      <c r="L122" s="1">
        <f t="shared" si="11"/>
        <v>0</v>
      </c>
    </row>
    <row r="123" spans="1:12" x14ac:dyDescent="0.3">
      <c r="A123" s="1">
        <f t="shared" si="6"/>
        <v>14</v>
      </c>
      <c r="B123" s="1">
        <f t="shared" ref="B123:D123" si="24">C21</f>
        <v>-0.10338340490078668</v>
      </c>
      <c r="C123" s="1">
        <f t="shared" si="24"/>
        <v>2.9979578875611423</v>
      </c>
      <c r="D123" s="1">
        <f t="shared" si="24"/>
        <v>1</v>
      </c>
      <c r="E123" s="1">
        <f t="shared" si="9"/>
        <v>7.021550623090909</v>
      </c>
      <c r="G123" s="1">
        <v>7.6407083814524093</v>
      </c>
      <c r="K123" s="1">
        <f t="shared" si="10"/>
        <v>4.9793390347897679</v>
      </c>
      <c r="L123" s="1">
        <f t="shared" si="11"/>
        <v>0</v>
      </c>
    </row>
    <row r="124" spans="1:12" x14ac:dyDescent="0.3">
      <c r="A124" s="1">
        <f t="shared" si="6"/>
        <v>15</v>
      </c>
      <c r="B124" s="1">
        <f t="shared" ref="B124:D124" si="25">C22</f>
        <v>1.5656860836808559</v>
      </c>
      <c r="C124" s="1">
        <f t="shared" si="25"/>
        <v>4.7366198538352569</v>
      </c>
      <c r="D124" s="1">
        <f t="shared" si="25"/>
        <v>1</v>
      </c>
      <c r="E124" s="1">
        <f t="shared" si="9"/>
        <v>8.8155043171197356</v>
      </c>
      <c r="G124" s="1">
        <v>8.8155043171197356</v>
      </c>
      <c r="K124" s="1">
        <f t="shared" si="10"/>
        <v>6.7732927288185945</v>
      </c>
      <c r="L124" s="1">
        <f t="shared" si="11"/>
        <v>0</v>
      </c>
    </row>
    <row r="125" spans="1:12" x14ac:dyDescent="0.3">
      <c r="A125" s="1">
        <f t="shared" si="6"/>
        <v>16</v>
      </c>
      <c r="B125" s="1">
        <f t="shared" ref="B125:D125" si="26">C23</f>
        <v>3.9047590289946443</v>
      </c>
      <c r="C125" s="1">
        <f t="shared" si="26"/>
        <v>5.1452436842824731</v>
      </c>
      <c r="D125" s="1">
        <f t="shared" si="26"/>
        <v>1</v>
      </c>
      <c r="E125" s="1">
        <f t="shared" si="9"/>
        <v>6.6719897352826862</v>
      </c>
      <c r="G125" s="1">
        <v>10.006374217609411</v>
      </c>
      <c r="K125" s="1">
        <f t="shared" si="10"/>
        <v>4.6297781469815451</v>
      </c>
      <c r="L125" s="1">
        <f t="shared" si="11"/>
        <v>0</v>
      </c>
    </row>
    <row r="126" spans="1:12" x14ac:dyDescent="0.3">
      <c r="A126" s="1">
        <f t="shared" si="6"/>
        <v>17</v>
      </c>
      <c r="B126" s="1">
        <f t="shared" ref="B126:D126" si="27">C24</f>
        <v>-0.85166755693506369</v>
      </c>
      <c r="C126" s="1">
        <f t="shared" si="27"/>
        <v>1.6274075945971547</v>
      </c>
      <c r="D126" s="1">
        <f t="shared" si="27"/>
        <v>1</v>
      </c>
      <c r="E126" s="1">
        <f t="shared" si="9"/>
        <v>4.8597917014399803</v>
      </c>
      <c r="G126" s="1">
        <v>11.130418957598993</v>
      </c>
      <c r="K126" s="1">
        <f t="shared" si="10"/>
        <v>2.8175801131388392</v>
      </c>
      <c r="L126" s="1">
        <f t="shared" si="11"/>
        <v>0</v>
      </c>
    </row>
    <row r="127" spans="1:12" x14ac:dyDescent="0.3">
      <c r="A127" s="1">
        <f t="shared" si="6"/>
        <v>18</v>
      </c>
      <c r="B127" s="1">
        <f t="shared" ref="B127:D127" si="28">C25</f>
        <v>1.1917941602598918</v>
      </c>
      <c r="C127" s="1">
        <f t="shared" si="28"/>
        <v>3.1448701153527279</v>
      </c>
      <c r="D127" s="1">
        <f t="shared" si="28"/>
        <v>1</v>
      </c>
      <c r="E127" s="1">
        <f t="shared" si="9"/>
        <v>5.6524187794084844</v>
      </c>
      <c r="G127" s="1">
        <v>12.644709869822938</v>
      </c>
      <c r="K127" s="1">
        <f t="shared" si="10"/>
        <v>3.6102071911073432</v>
      </c>
      <c r="L127" s="1">
        <f t="shared" si="11"/>
        <v>0</v>
      </c>
    </row>
    <row r="128" spans="1:12" x14ac:dyDescent="0.3">
      <c r="A128" s="1">
        <f t="shared" si="6"/>
        <v>19</v>
      </c>
      <c r="B128" s="1">
        <f t="shared" ref="B128:D128" si="29">C26</f>
        <v>2.9360180157599691</v>
      </c>
      <c r="C128" s="1">
        <f t="shared" si="29"/>
        <v>5.0112647134506849</v>
      </c>
      <c r="D128" s="1">
        <f t="shared" si="29"/>
        <v>1</v>
      </c>
      <c r="E128" s="1">
        <f t="shared" si="9"/>
        <v>7.6407083814524093</v>
      </c>
      <c r="H128" s="1" t="s">
        <v>47</v>
      </c>
      <c r="I128" s="1">
        <f>MATCH(TRUE,I110:I121,)</f>
        <v>4</v>
      </c>
      <c r="K128" s="1">
        <f t="shared" si="10"/>
        <v>5.5984967931512681</v>
      </c>
      <c r="L128" s="1">
        <f t="shared" si="11"/>
        <v>0</v>
      </c>
    </row>
    <row r="129" spans="1:12" x14ac:dyDescent="0.3">
      <c r="A129" s="1">
        <f t="shared" si="6"/>
        <v>20</v>
      </c>
      <c r="B129" s="1">
        <f t="shared" ref="B129:D129" si="30">C27</f>
        <v>3.4026778704630569</v>
      </c>
      <c r="C129" s="1">
        <f t="shared" si="30"/>
        <v>4.8167433552902112</v>
      </c>
      <c r="D129" s="1">
        <f t="shared" si="30"/>
        <v>1</v>
      </c>
      <c r="E129" s="1">
        <f t="shared" si="9"/>
        <v>6.5790797126065126</v>
      </c>
      <c r="H129" s="1" t="s">
        <v>48</v>
      </c>
      <c r="I129" s="1">
        <f>(INDEX(G110:G121,I128)+INDEX(H110:H121,I128))/2</f>
        <v>2.0422115883011411</v>
      </c>
      <c r="K129" s="1">
        <f t="shared" si="10"/>
        <v>4.5368681243053715</v>
      </c>
      <c r="L129" s="1">
        <f t="shared" si="11"/>
        <v>0</v>
      </c>
    </row>
    <row r="130" spans="1:12" x14ac:dyDescent="0.3">
      <c r="A130" s="1">
        <f t="shared" si="6"/>
        <v>21</v>
      </c>
      <c r="B130" s="1">
        <f t="shared" ref="B130:D130" si="31">C28</f>
        <v>1.4978033466823266</v>
      </c>
      <c r="C130" s="1">
        <f t="shared" si="31"/>
        <v>1.6013164103380908</v>
      </c>
      <c r="D130" s="1">
        <f t="shared" si="31"/>
        <v>1</v>
      </c>
      <c r="E130" s="1">
        <f t="shared" si="9"/>
        <v>1.7041780487744327</v>
      </c>
      <c r="H130" s="1" t="s">
        <v>49</v>
      </c>
      <c r="I130" s="1">
        <f>I129</f>
        <v>2.0422115883011411</v>
      </c>
      <c r="K130" s="1">
        <f t="shared" si="10"/>
        <v>-0.33803353952670845</v>
      </c>
      <c r="L130" s="1">
        <f t="shared" si="11"/>
        <v>1.3380335395267084</v>
      </c>
    </row>
    <row r="131" spans="1:12" x14ac:dyDescent="0.3">
      <c r="A131" s="1">
        <f t="shared" si="6"/>
        <v>22</v>
      </c>
      <c r="B131" s="1">
        <f t="shared" ref="B131:D131" si="32">C29</f>
        <v>2.756420608019293</v>
      </c>
      <c r="C131" s="1">
        <f t="shared" si="32"/>
        <v>5.9382688596905862</v>
      </c>
      <c r="D131" s="1">
        <f t="shared" si="32"/>
        <v>1</v>
      </c>
      <c r="E131" s="1">
        <f t="shared" si="9"/>
        <v>10.006374217609411</v>
      </c>
      <c r="K131" s="1">
        <f t="shared" si="10"/>
        <v>7.9641626293082695</v>
      </c>
      <c r="L131" s="1">
        <f t="shared" si="11"/>
        <v>0</v>
      </c>
    </row>
    <row r="132" spans="1:12" x14ac:dyDescent="0.3">
      <c r="A132" s="1">
        <f t="shared" si="6"/>
        <v>23</v>
      </c>
      <c r="B132" s="1">
        <f t="shared" ref="B132:D132" si="33">C30</f>
        <v>2.5406558401016239</v>
      </c>
      <c r="C132" s="1">
        <f t="shared" si="33"/>
        <v>4.2166086243294298</v>
      </c>
      <c r="D132" s="1">
        <f t="shared" si="33"/>
        <v>1</v>
      </c>
      <c r="E132" s="1">
        <f t="shared" si="9"/>
        <v>6.3365764270089304</v>
      </c>
      <c r="K132" s="1">
        <f t="shared" si="10"/>
        <v>4.2943648387077893</v>
      </c>
      <c r="L132" s="1">
        <f t="shared" si="11"/>
        <v>0</v>
      </c>
    </row>
    <row r="133" spans="1:12" x14ac:dyDescent="0.3">
      <c r="A133" s="1">
        <f t="shared" si="6"/>
        <v>24</v>
      </c>
      <c r="B133" s="1">
        <f t="shared" ref="B133:D133" si="34">C31</f>
        <v>2.2504790350192558</v>
      </c>
      <c r="C133" s="1">
        <f t="shared" si="34"/>
        <v>2.3282314084528846</v>
      </c>
      <c r="D133" s="1">
        <f t="shared" si="34"/>
        <v>1</v>
      </c>
      <c r="E133" s="1">
        <f t="shared" si="9"/>
        <v>2.3819302924973389</v>
      </c>
      <c r="K133" s="1">
        <f t="shared" si="10"/>
        <v>0.33971870419619776</v>
      </c>
      <c r="L133" s="1">
        <f t="shared" si="11"/>
        <v>0.66028129580380224</v>
      </c>
    </row>
    <row r="134" spans="1:12" x14ac:dyDescent="0.3">
      <c r="A134" s="1">
        <f t="shared" si="6"/>
        <v>25</v>
      </c>
      <c r="B134" s="1">
        <f t="shared" ref="B134:D134" si="35">C32</f>
        <v>0.89752819536435569</v>
      </c>
      <c r="C134" s="1">
        <f t="shared" si="35"/>
        <v>5.3612370145469086</v>
      </c>
      <c r="D134" s="1">
        <f t="shared" si="35"/>
        <v>1</v>
      </c>
      <c r="E134" s="1">
        <f t="shared" si="9"/>
        <v>11.130418957598993</v>
      </c>
      <c r="K134" s="1">
        <f t="shared" si="10"/>
        <v>9.0882073692978516</v>
      </c>
      <c r="L134" s="1">
        <f t="shared" si="11"/>
        <v>0</v>
      </c>
    </row>
    <row r="135" spans="1:12" x14ac:dyDescent="0.3">
      <c r="A135" s="1">
        <f t="shared" si="6"/>
        <v>26</v>
      </c>
      <c r="B135" s="1">
        <f t="shared" ref="B135:D135" si="36">C33</f>
        <v>3.4882160607167281</v>
      </c>
      <c r="C135" s="1">
        <f t="shared" si="36"/>
        <v>2.5837280284366377</v>
      </c>
      <c r="D135" s="1">
        <f t="shared" si="36"/>
        <v>1</v>
      </c>
      <c r="E135" s="1">
        <f t="shared" si="9"/>
        <v>1.337865716372507</v>
      </c>
      <c r="K135" s="1">
        <f t="shared" si="10"/>
        <v>-0.70434587192863418</v>
      </c>
      <c r="L135" s="1">
        <f t="shared" si="11"/>
        <v>1.7043458719286342</v>
      </c>
    </row>
    <row r="136" spans="1:12" x14ac:dyDescent="0.3">
      <c r="A136" s="1">
        <f t="shared" si="6"/>
        <v>27</v>
      </c>
      <c r="B136" s="1">
        <f t="shared" ref="B136:D136" si="37">C34</f>
        <v>0.1041630630865118</v>
      </c>
      <c r="C136" s="1">
        <f t="shared" si="37"/>
        <v>1.9430490259088498</v>
      </c>
      <c r="D136" s="1">
        <f t="shared" si="37"/>
        <v>1</v>
      </c>
      <c r="E136" s="1">
        <f t="shared" si="9"/>
        <v>4.325303361252093</v>
      </c>
      <c r="K136" s="1">
        <f t="shared" si="10"/>
        <v>2.2830917729509519</v>
      </c>
      <c r="L136" s="1">
        <f t="shared" si="11"/>
        <v>0</v>
      </c>
    </row>
    <row r="137" spans="1:12" x14ac:dyDescent="0.3">
      <c r="A137" s="1">
        <f t="shared" si="6"/>
        <v>28</v>
      </c>
      <c r="B137" s="1">
        <f t="shared" ref="B137:D137" si="38">C35</f>
        <v>0.68152010274975661</v>
      </c>
      <c r="C137" s="1">
        <f t="shared" si="38"/>
        <v>3.5054372266349345</v>
      </c>
      <c r="D137" s="1">
        <f t="shared" si="38"/>
        <v>1</v>
      </c>
      <c r="E137" s="1">
        <f t="shared" si="9"/>
        <v>7.1528669746139792</v>
      </c>
      <c r="K137" s="1">
        <f t="shared" si="10"/>
        <v>5.1106553863128381</v>
      </c>
      <c r="L137" s="1">
        <f t="shared" si="11"/>
        <v>0</v>
      </c>
    </row>
    <row r="138" spans="1:12" x14ac:dyDescent="0.3">
      <c r="A138" s="1">
        <f t="shared" si="6"/>
        <v>29</v>
      </c>
      <c r="B138" s="1">
        <f t="shared" ref="B138:D139" si="39">C36</f>
        <v>-0.69337268173318445</v>
      </c>
      <c r="C138" s="1">
        <f t="shared" si="39"/>
        <v>5.1078710668090919</v>
      </c>
      <c r="D138" s="1">
        <f t="shared" si="39"/>
        <v>1</v>
      </c>
      <c r="E138" s="1">
        <f t="shared" si="9"/>
        <v>12.644709869822938</v>
      </c>
      <c r="K138" s="1">
        <f t="shared" si="10"/>
        <v>10.602498281521797</v>
      </c>
      <c r="L138" s="1">
        <f t="shared" si="11"/>
        <v>0</v>
      </c>
    </row>
    <row r="139" spans="1:12" x14ac:dyDescent="0.3">
      <c r="A139" s="1">
        <f t="shared" si="6"/>
        <v>30</v>
      </c>
      <c r="B139" s="1">
        <f t="shared" si="39"/>
        <v>2.0896721192651682</v>
      </c>
      <c r="C139" s="1">
        <f t="shared" si="39"/>
        <v>1.5737755854394522</v>
      </c>
      <c r="D139" s="1">
        <f t="shared" si="39"/>
        <v>1</v>
      </c>
      <c r="E139" s="1">
        <f t="shared" si="9"/>
        <v>0.86107244637277747</v>
      </c>
      <c r="K139" s="1">
        <f t="shared" si="10"/>
        <v>-1.1811391419283637</v>
      </c>
      <c r="L139" s="1">
        <f t="shared" si="11"/>
        <v>2.1811391419283637</v>
      </c>
    </row>
    <row r="140" spans="1:12" x14ac:dyDescent="0.3">
      <c r="K140" s="1" t="s">
        <v>50</v>
      </c>
      <c r="L140" s="1">
        <f>SUM(L110:L139)</f>
        <v>14.098199227834014</v>
      </c>
    </row>
    <row r="142" spans="1:12" x14ac:dyDescent="0.3">
      <c r="A142" s="1" t="s">
        <v>32</v>
      </c>
      <c r="B142" s="1" t="s">
        <v>51</v>
      </c>
    </row>
    <row r="143" spans="1:12" x14ac:dyDescent="0.3">
      <c r="A143" s="1">
        <v>1</v>
      </c>
      <c r="B143" s="1">
        <v>3</v>
      </c>
    </row>
    <row r="144" spans="1:12" x14ac:dyDescent="0.3">
      <c r="A144" s="1">
        <f>A107</f>
        <v>0</v>
      </c>
      <c r="B144" s="1">
        <f t="shared" ref="B144:C144" si="40">B107</f>
        <v>-1.3176118537250168</v>
      </c>
      <c r="C144" s="1">
        <f t="shared" si="40"/>
        <v>2.2966738298370295</v>
      </c>
    </row>
    <row r="147" spans="1:2" x14ac:dyDescent="0.3">
      <c r="A147" s="1" t="s">
        <v>36</v>
      </c>
      <c r="B147" s="1" t="s">
        <v>4</v>
      </c>
    </row>
    <row r="148" spans="1:2" x14ac:dyDescent="0.3">
      <c r="A148" s="1">
        <v>1</v>
      </c>
      <c r="B148" s="1">
        <v>1</v>
      </c>
    </row>
    <row r="149" spans="1:2" x14ac:dyDescent="0.3">
      <c r="A149" s="1">
        <f>I129</f>
        <v>2.0422115883011411</v>
      </c>
    </row>
  </sheetData>
  <sortState ref="I110:I121">
    <sortCondition descending="1" ref="I110:I1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9"/>
  <sheetViews>
    <sheetView topLeftCell="A115" workbookViewId="0">
      <selection activeCell="K109" sqref="K109:L140"/>
    </sheetView>
  </sheetViews>
  <sheetFormatPr defaultRowHeight="14.4" x14ac:dyDescent="0.3"/>
  <cols>
    <col min="1" max="16384" width="8.796875" style="1"/>
  </cols>
  <sheetData>
    <row r="2" spans="1:14" x14ac:dyDescent="0.3">
      <c r="A2" s="1" t="s">
        <v>42</v>
      </c>
      <c r="B2" s="1">
        <v>5</v>
      </c>
    </row>
    <row r="4" spans="1:14" x14ac:dyDescent="0.3">
      <c r="A4" s="1" t="s">
        <v>40</v>
      </c>
      <c r="B4" s="1">
        <v>-1</v>
      </c>
      <c r="C4" s="1">
        <v>1</v>
      </c>
    </row>
    <row r="5" spans="1:14" x14ac:dyDescent="0.3">
      <c r="A5" s="1" t="s">
        <v>41</v>
      </c>
      <c r="B5" s="1">
        <v>1</v>
      </c>
      <c r="C5" s="1">
        <v>-1</v>
      </c>
    </row>
    <row r="7" spans="1:14" x14ac:dyDescent="0.3">
      <c r="A7" s="1" t="s">
        <v>0</v>
      </c>
      <c r="B7" s="1" t="s">
        <v>9</v>
      </c>
      <c r="C7" s="1" t="s">
        <v>1</v>
      </c>
      <c r="D7" s="1" t="s">
        <v>2</v>
      </c>
      <c r="E7" s="1" t="s">
        <v>3</v>
      </c>
      <c r="F7" s="1" t="s">
        <v>43</v>
      </c>
      <c r="G7" s="1" t="s">
        <v>44</v>
      </c>
      <c r="M7" s="1" t="s">
        <v>10</v>
      </c>
    </row>
    <row r="8" spans="1:14" x14ac:dyDescent="0.3">
      <c r="A8" s="1">
        <v>1</v>
      </c>
      <c r="B8" s="1">
        <v>1</v>
      </c>
      <c r="C8" s="1">
        <f>INDEX(B$4:B$5,B8+1)+B$2*M8</f>
        <v>3.3278070514007752</v>
      </c>
      <c r="D8" s="1">
        <f>INDEX(C$4:C$5,B8+1)+B$2*N8</f>
        <v>-0.16845209113586301</v>
      </c>
      <c r="E8" s="1">
        <f>IF(B8=0,1,-1)</f>
        <v>-1</v>
      </c>
      <c r="F8" s="1">
        <f>ABS(B8-1)</f>
        <v>0</v>
      </c>
      <c r="G8" s="1">
        <f>ABS(F8-1)</f>
        <v>1</v>
      </c>
      <c r="M8" s="1">
        <v>0.46556141028015507</v>
      </c>
      <c r="N8" s="1">
        <v>0.1663095817728274</v>
      </c>
    </row>
    <row r="9" spans="1:14" x14ac:dyDescent="0.3">
      <c r="A9" s="1">
        <v>2</v>
      </c>
      <c r="B9" s="1">
        <v>1</v>
      </c>
      <c r="C9" s="1">
        <f t="shared" ref="C9:C37" si="0">INDEX(B$4:B$5,B9+1)+B$2*M9</f>
        <v>3.0390135077370992</v>
      </c>
      <c r="D9" s="1">
        <f t="shared" ref="D9:D37" si="1">INDEX(C$4:C$5,B9+1)+B$2*N9</f>
        <v>2.4847817009935338</v>
      </c>
      <c r="E9" s="1">
        <f t="shared" ref="E9:E37" si="2">IF(B9=0,1,-1)</f>
        <v>-1</v>
      </c>
      <c r="F9" s="1">
        <f t="shared" ref="F9:F37" si="3">ABS(B9-1)</f>
        <v>0</v>
      </c>
      <c r="G9" s="1">
        <f t="shared" ref="G9:G37" si="4">ABS(F9-1)</f>
        <v>1</v>
      </c>
      <c r="M9" s="1">
        <v>0.40780270154741982</v>
      </c>
      <c r="N9" s="1">
        <v>0.69695634019870678</v>
      </c>
    </row>
    <row r="10" spans="1:14" x14ac:dyDescent="0.3">
      <c r="A10" s="1">
        <v>3</v>
      </c>
      <c r="B10" s="1">
        <v>1</v>
      </c>
      <c r="C10" s="1">
        <f t="shared" si="0"/>
        <v>3.3102639944826442</v>
      </c>
      <c r="D10" s="1">
        <f t="shared" si="1"/>
        <v>3.2483174754841295</v>
      </c>
      <c r="E10" s="1">
        <f t="shared" si="2"/>
        <v>-1</v>
      </c>
      <c r="F10" s="1">
        <f t="shared" si="3"/>
        <v>0</v>
      </c>
      <c r="G10" s="1">
        <f t="shared" si="4"/>
        <v>1</v>
      </c>
      <c r="M10" s="1">
        <v>0.46205279889652884</v>
      </c>
      <c r="N10" s="1">
        <v>0.84966349509682593</v>
      </c>
    </row>
    <row r="11" spans="1:14" x14ac:dyDescent="0.3">
      <c r="A11" s="1">
        <v>4</v>
      </c>
      <c r="B11" s="1">
        <v>1</v>
      </c>
      <c r="C11" s="1">
        <f t="shared" si="0"/>
        <v>2.7211671112910194</v>
      </c>
      <c r="D11" s="1">
        <f t="shared" si="1"/>
        <v>-0.90317894090277429</v>
      </c>
      <c r="E11" s="1">
        <f t="shared" si="2"/>
        <v>-1</v>
      </c>
      <c r="F11" s="1">
        <f t="shared" si="3"/>
        <v>0</v>
      </c>
      <c r="G11" s="1">
        <f t="shared" si="4"/>
        <v>1</v>
      </c>
      <c r="M11" s="1">
        <v>0.34423342225820386</v>
      </c>
      <c r="N11" s="1">
        <v>1.9364211819445143E-2</v>
      </c>
    </row>
    <row r="12" spans="1:14" x14ac:dyDescent="0.3">
      <c r="A12" s="1">
        <v>5</v>
      </c>
      <c r="B12" s="1">
        <v>1</v>
      </c>
      <c r="C12" s="1">
        <f t="shared" si="0"/>
        <v>3.2317792652554891</v>
      </c>
      <c r="D12" s="1">
        <f t="shared" si="1"/>
        <v>-0.38327261699355208</v>
      </c>
      <c r="E12" s="1">
        <f t="shared" si="2"/>
        <v>-1</v>
      </c>
      <c r="F12" s="1">
        <f t="shared" si="3"/>
        <v>0</v>
      </c>
      <c r="G12" s="1">
        <f t="shared" si="4"/>
        <v>1</v>
      </c>
      <c r="M12" s="1">
        <v>0.44635585305109782</v>
      </c>
      <c r="N12" s="1">
        <v>0.12334547660128958</v>
      </c>
    </row>
    <row r="13" spans="1:14" x14ac:dyDescent="0.3">
      <c r="A13" s="1">
        <v>6</v>
      </c>
      <c r="B13" s="1">
        <v>1</v>
      </c>
      <c r="C13" s="1">
        <f t="shared" si="0"/>
        <v>2.2900745371505424</v>
      </c>
      <c r="D13" s="1">
        <f t="shared" si="1"/>
        <v>2.8190477811228329</v>
      </c>
      <c r="E13" s="1">
        <f t="shared" si="2"/>
        <v>-1</v>
      </c>
      <c r="F13" s="1">
        <f t="shared" si="3"/>
        <v>0</v>
      </c>
      <c r="G13" s="1">
        <f t="shared" si="4"/>
        <v>1</v>
      </c>
      <c r="M13" s="1">
        <v>0.25801490743010846</v>
      </c>
      <c r="N13" s="1">
        <v>0.76380955622456659</v>
      </c>
    </row>
    <row r="14" spans="1:14" x14ac:dyDescent="0.3">
      <c r="A14" s="1">
        <v>7</v>
      </c>
      <c r="B14" s="1">
        <v>1</v>
      </c>
      <c r="C14" s="1">
        <f t="shared" si="0"/>
        <v>4.8677632974908605</v>
      </c>
      <c r="D14" s="1">
        <f t="shared" si="1"/>
        <v>2.4461705538974563</v>
      </c>
      <c r="E14" s="1">
        <f t="shared" si="2"/>
        <v>-1</v>
      </c>
      <c r="F14" s="1">
        <f t="shared" si="3"/>
        <v>0</v>
      </c>
      <c r="G14" s="1">
        <f t="shared" si="4"/>
        <v>1</v>
      </c>
      <c r="M14" s="1">
        <v>0.77355265949817198</v>
      </c>
      <c r="N14" s="1">
        <v>0.68923411077949126</v>
      </c>
    </row>
    <row r="15" spans="1:14" x14ac:dyDescent="0.3">
      <c r="A15" s="1">
        <v>8</v>
      </c>
      <c r="B15" s="1">
        <v>1</v>
      </c>
      <c r="C15" s="1">
        <f t="shared" si="0"/>
        <v>1.4924122230667094</v>
      </c>
      <c r="D15" s="1">
        <f t="shared" si="1"/>
        <v>0.96694015187572346</v>
      </c>
      <c r="E15" s="1">
        <f t="shared" si="2"/>
        <v>-1</v>
      </c>
      <c r="F15" s="1">
        <f t="shared" si="3"/>
        <v>0</v>
      </c>
      <c r="G15" s="1">
        <f t="shared" si="4"/>
        <v>1</v>
      </c>
      <c r="M15" s="1">
        <v>9.848244461334188E-2</v>
      </c>
      <c r="N15" s="1">
        <v>0.39338803037514469</v>
      </c>
    </row>
    <row r="16" spans="1:14" x14ac:dyDescent="0.3">
      <c r="A16" s="1">
        <v>9</v>
      </c>
      <c r="B16" s="1">
        <v>1</v>
      </c>
      <c r="C16" s="1">
        <f t="shared" si="0"/>
        <v>1.140290872246619</v>
      </c>
      <c r="D16" s="1">
        <f t="shared" si="1"/>
        <v>0.61917171071099775</v>
      </c>
      <c r="E16" s="1">
        <f t="shared" si="2"/>
        <v>-1</v>
      </c>
      <c r="F16" s="1">
        <f t="shared" si="3"/>
        <v>0</v>
      </c>
      <c r="G16" s="1">
        <f t="shared" si="4"/>
        <v>1</v>
      </c>
      <c r="M16" s="1">
        <v>2.8058174449323792E-2</v>
      </c>
      <c r="N16" s="1">
        <v>0.32383434214219953</v>
      </c>
    </row>
    <row r="17" spans="1:14" x14ac:dyDescent="0.3">
      <c r="A17" s="1">
        <v>10</v>
      </c>
      <c r="B17" s="1">
        <v>1</v>
      </c>
      <c r="C17" s="1">
        <f t="shared" si="0"/>
        <v>4.3820420763529597</v>
      </c>
      <c r="D17" s="1">
        <f t="shared" si="1"/>
        <v>-0.28419667119924685</v>
      </c>
      <c r="E17" s="1">
        <f t="shared" si="2"/>
        <v>-1</v>
      </c>
      <c r="F17" s="1">
        <f t="shared" si="3"/>
        <v>0</v>
      </c>
      <c r="G17" s="1">
        <f t="shared" si="4"/>
        <v>1</v>
      </c>
      <c r="M17" s="1">
        <v>0.67640841527059192</v>
      </c>
      <c r="N17" s="1">
        <v>0.14316066576015063</v>
      </c>
    </row>
    <row r="18" spans="1:14" x14ac:dyDescent="0.3">
      <c r="A18" s="1">
        <v>11</v>
      </c>
      <c r="B18" s="1">
        <v>1</v>
      </c>
      <c r="C18" s="1">
        <f t="shared" si="0"/>
        <v>2.5796447707601868</v>
      </c>
      <c r="D18" s="1">
        <f t="shared" si="1"/>
        <v>3.2760580590908726</v>
      </c>
      <c r="E18" s="1">
        <f t="shared" si="2"/>
        <v>-1</v>
      </c>
      <c r="F18" s="1">
        <f t="shared" si="3"/>
        <v>0</v>
      </c>
      <c r="G18" s="1">
        <f t="shared" si="4"/>
        <v>1</v>
      </c>
      <c r="M18" s="1">
        <v>0.31592895415203737</v>
      </c>
      <c r="N18" s="1">
        <v>0.85521161181817451</v>
      </c>
    </row>
    <row r="19" spans="1:14" x14ac:dyDescent="0.3">
      <c r="A19" s="1">
        <v>12</v>
      </c>
      <c r="B19" s="1">
        <v>1</v>
      </c>
      <c r="C19" s="1">
        <f t="shared" si="0"/>
        <v>2.9108389591943271</v>
      </c>
      <c r="D19" s="1">
        <f t="shared" si="1"/>
        <v>1.8501510507011618</v>
      </c>
      <c r="E19" s="1">
        <f t="shared" si="2"/>
        <v>-1</v>
      </c>
      <c r="F19" s="1">
        <f t="shared" si="3"/>
        <v>0</v>
      </c>
      <c r="G19" s="1">
        <f t="shared" si="4"/>
        <v>1</v>
      </c>
      <c r="M19" s="1">
        <v>0.3821677918388654</v>
      </c>
      <c r="N19" s="1">
        <v>0.57003021014023236</v>
      </c>
    </row>
    <row r="20" spans="1:14" x14ac:dyDescent="0.3">
      <c r="A20" s="1">
        <v>13</v>
      </c>
      <c r="B20" s="1">
        <v>0</v>
      </c>
      <c r="C20" s="1">
        <f t="shared" si="0"/>
        <v>1.5636632459991389</v>
      </c>
      <c r="D20" s="1">
        <f t="shared" si="1"/>
        <v>3.6578057275779194</v>
      </c>
      <c r="E20" s="1">
        <f t="shared" si="2"/>
        <v>1</v>
      </c>
      <c r="F20" s="1">
        <f t="shared" si="3"/>
        <v>1</v>
      </c>
      <c r="G20" s="1">
        <f t="shared" si="4"/>
        <v>0</v>
      </c>
      <c r="M20" s="1">
        <v>0.51273264919982775</v>
      </c>
      <c r="N20" s="1">
        <v>0.53156114551558387</v>
      </c>
    </row>
    <row r="21" spans="1:14" x14ac:dyDescent="0.3">
      <c r="A21" s="1">
        <v>14</v>
      </c>
      <c r="B21" s="1">
        <v>0</v>
      </c>
      <c r="C21" s="1">
        <f t="shared" si="0"/>
        <v>-0.10338340490078668</v>
      </c>
      <c r="D21" s="1">
        <f t="shared" si="1"/>
        <v>2.9979578875611423</v>
      </c>
      <c r="E21" s="1">
        <f t="shared" si="2"/>
        <v>1</v>
      </c>
      <c r="F21" s="1">
        <f t="shared" si="3"/>
        <v>1</v>
      </c>
      <c r="G21" s="1">
        <f t="shared" si="4"/>
        <v>0</v>
      </c>
      <c r="M21" s="1">
        <v>0.17932331901984266</v>
      </c>
      <c r="N21" s="1">
        <v>0.39959157751222851</v>
      </c>
    </row>
    <row r="22" spans="1:14" x14ac:dyDescent="0.3">
      <c r="A22" s="1">
        <v>15</v>
      </c>
      <c r="B22" s="1">
        <v>0</v>
      </c>
      <c r="C22" s="1">
        <f t="shared" si="0"/>
        <v>1.5656860836808559</v>
      </c>
      <c r="D22" s="1">
        <f t="shared" si="1"/>
        <v>4.7366198538352569</v>
      </c>
      <c r="E22" s="1">
        <f t="shared" si="2"/>
        <v>1</v>
      </c>
      <c r="F22" s="1">
        <f t="shared" si="3"/>
        <v>1</v>
      </c>
      <c r="G22" s="1">
        <f t="shared" si="4"/>
        <v>0</v>
      </c>
      <c r="M22" s="1">
        <v>0.51313721673617119</v>
      </c>
      <c r="N22" s="1">
        <v>0.74732397076705137</v>
      </c>
    </row>
    <row r="23" spans="1:14" x14ac:dyDescent="0.3">
      <c r="A23" s="1">
        <v>16</v>
      </c>
      <c r="B23" s="1">
        <v>0</v>
      </c>
      <c r="C23" s="1">
        <f t="shared" si="0"/>
        <v>3.9047590289946443</v>
      </c>
      <c r="D23" s="1">
        <f t="shared" si="1"/>
        <v>5.1452436842824731</v>
      </c>
      <c r="E23" s="1">
        <f t="shared" si="2"/>
        <v>1</v>
      </c>
      <c r="F23" s="1">
        <f t="shared" si="3"/>
        <v>1</v>
      </c>
      <c r="G23" s="1">
        <f t="shared" si="4"/>
        <v>0</v>
      </c>
      <c r="M23" s="1">
        <v>0.98095180579892893</v>
      </c>
      <c r="N23" s="1">
        <v>0.82904873685649461</v>
      </c>
    </row>
    <row r="24" spans="1:14" x14ac:dyDescent="0.3">
      <c r="A24" s="1">
        <v>17</v>
      </c>
      <c r="B24" s="1">
        <v>0</v>
      </c>
      <c r="C24" s="1">
        <f t="shared" si="0"/>
        <v>-0.85166755693506369</v>
      </c>
      <c r="D24" s="1">
        <f t="shared" si="1"/>
        <v>1.6274075945971547</v>
      </c>
      <c r="E24" s="1">
        <f t="shared" si="2"/>
        <v>1</v>
      </c>
      <c r="F24" s="1">
        <f t="shared" si="3"/>
        <v>1</v>
      </c>
      <c r="G24" s="1">
        <f t="shared" si="4"/>
        <v>0</v>
      </c>
      <c r="M24" s="1">
        <v>2.9666488612987263E-2</v>
      </c>
      <c r="N24" s="1">
        <v>0.12548151891943093</v>
      </c>
    </row>
    <row r="25" spans="1:14" x14ac:dyDescent="0.3">
      <c r="A25" s="1">
        <v>18</v>
      </c>
      <c r="B25" s="1">
        <v>0</v>
      </c>
      <c r="C25" s="1">
        <f t="shared" si="0"/>
        <v>1.1917941602598918</v>
      </c>
      <c r="D25" s="1">
        <f t="shared" si="1"/>
        <v>3.1448701153527279</v>
      </c>
      <c r="E25" s="1">
        <f t="shared" si="2"/>
        <v>1</v>
      </c>
      <c r="F25" s="1">
        <f t="shared" si="3"/>
        <v>1</v>
      </c>
      <c r="G25" s="1">
        <f t="shared" si="4"/>
        <v>0</v>
      </c>
      <c r="M25" s="1">
        <v>0.43835883205197834</v>
      </c>
      <c r="N25" s="1">
        <v>0.42897402307054555</v>
      </c>
    </row>
    <row r="26" spans="1:14" x14ac:dyDescent="0.3">
      <c r="A26" s="1">
        <v>19</v>
      </c>
      <c r="B26" s="1">
        <v>0</v>
      </c>
      <c r="C26" s="1">
        <f t="shared" si="0"/>
        <v>2.9360180157599691</v>
      </c>
      <c r="D26" s="1">
        <f t="shared" si="1"/>
        <v>5.0112647134506849</v>
      </c>
      <c r="E26" s="1">
        <f t="shared" si="2"/>
        <v>1</v>
      </c>
      <c r="F26" s="1">
        <f t="shared" si="3"/>
        <v>1</v>
      </c>
      <c r="G26" s="1">
        <f t="shared" si="4"/>
        <v>0</v>
      </c>
      <c r="M26" s="1">
        <v>0.78720360315199378</v>
      </c>
      <c r="N26" s="1">
        <v>0.80225294269013692</v>
      </c>
    </row>
    <row r="27" spans="1:14" x14ac:dyDescent="0.3">
      <c r="A27" s="1">
        <v>20</v>
      </c>
      <c r="B27" s="1">
        <v>0</v>
      </c>
      <c r="C27" s="1">
        <f t="shared" si="0"/>
        <v>3.4026778704630569</v>
      </c>
      <c r="D27" s="1">
        <f t="shared" si="1"/>
        <v>4.8167433552902112</v>
      </c>
      <c r="E27" s="1">
        <f t="shared" si="2"/>
        <v>1</v>
      </c>
      <c r="F27" s="1">
        <f t="shared" si="3"/>
        <v>1</v>
      </c>
      <c r="G27" s="1">
        <f t="shared" si="4"/>
        <v>0</v>
      </c>
      <c r="M27" s="1">
        <v>0.88053557409261141</v>
      </c>
      <c r="N27" s="1">
        <v>0.76334867105804227</v>
      </c>
    </row>
    <row r="28" spans="1:14" x14ac:dyDescent="0.3">
      <c r="A28" s="1">
        <v>21</v>
      </c>
      <c r="B28" s="1">
        <v>0</v>
      </c>
      <c r="C28" s="1">
        <f t="shared" si="0"/>
        <v>1.4978033466823266</v>
      </c>
      <c r="D28" s="1">
        <f t="shared" si="1"/>
        <v>1.6013164103380908</v>
      </c>
      <c r="E28" s="1">
        <f t="shared" si="2"/>
        <v>1</v>
      </c>
      <c r="F28" s="1">
        <f t="shared" si="3"/>
        <v>1</v>
      </c>
      <c r="G28" s="1">
        <f t="shared" si="4"/>
        <v>0</v>
      </c>
      <c r="M28" s="1">
        <v>0.49956066933646537</v>
      </c>
      <c r="N28" s="1">
        <v>0.12026328206761816</v>
      </c>
    </row>
    <row r="29" spans="1:14" x14ac:dyDescent="0.3">
      <c r="A29" s="1">
        <v>22</v>
      </c>
      <c r="B29" s="1">
        <v>0</v>
      </c>
      <c r="C29" s="1">
        <f t="shared" si="0"/>
        <v>2.756420608019293</v>
      </c>
      <c r="D29" s="1">
        <f t="shared" si="1"/>
        <v>5.9382688596905862</v>
      </c>
      <c r="E29" s="1">
        <f t="shared" si="2"/>
        <v>1</v>
      </c>
      <c r="F29" s="1">
        <f t="shared" si="3"/>
        <v>1</v>
      </c>
      <c r="G29" s="1">
        <f t="shared" si="4"/>
        <v>0</v>
      </c>
      <c r="M29" s="1">
        <v>0.7512841216038586</v>
      </c>
      <c r="N29" s="1">
        <v>0.98765377193811721</v>
      </c>
    </row>
    <row r="30" spans="1:14" x14ac:dyDescent="0.3">
      <c r="A30" s="1">
        <v>23</v>
      </c>
      <c r="B30" s="1">
        <v>0</v>
      </c>
      <c r="C30" s="1">
        <f t="shared" si="0"/>
        <v>2.5406558401016239</v>
      </c>
      <c r="D30" s="1">
        <f t="shared" si="1"/>
        <v>4.2166086243294298</v>
      </c>
      <c r="E30" s="1">
        <f t="shared" si="2"/>
        <v>1</v>
      </c>
      <c r="F30" s="1">
        <f t="shared" si="3"/>
        <v>1</v>
      </c>
      <c r="G30" s="1">
        <f t="shared" si="4"/>
        <v>0</v>
      </c>
      <c r="M30" s="1">
        <v>0.70813116802032483</v>
      </c>
      <c r="N30" s="1">
        <v>0.64332172486588601</v>
      </c>
    </row>
    <row r="31" spans="1:14" x14ac:dyDescent="0.3">
      <c r="A31" s="1">
        <v>24</v>
      </c>
      <c r="B31" s="1">
        <v>0</v>
      </c>
      <c r="C31" s="1">
        <f t="shared" si="0"/>
        <v>2.2504790350192558</v>
      </c>
      <c r="D31" s="1">
        <f t="shared" si="1"/>
        <v>2.3282314084528846</v>
      </c>
      <c r="E31" s="1">
        <f t="shared" si="2"/>
        <v>1</v>
      </c>
      <c r="F31" s="1">
        <f t="shared" si="3"/>
        <v>1</v>
      </c>
      <c r="G31" s="1">
        <f t="shared" si="4"/>
        <v>0</v>
      </c>
      <c r="M31" s="1">
        <v>0.65009580700385117</v>
      </c>
      <c r="N31" s="1">
        <v>0.26564628169057691</v>
      </c>
    </row>
    <row r="32" spans="1:14" x14ac:dyDescent="0.3">
      <c r="A32" s="1">
        <v>25</v>
      </c>
      <c r="B32" s="1">
        <v>0</v>
      </c>
      <c r="C32" s="1">
        <f t="shared" si="0"/>
        <v>0.89752819536435569</v>
      </c>
      <c r="D32" s="1">
        <f t="shared" si="1"/>
        <v>5.3612370145469086</v>
      </c>
      <c r="E32" s="1">
        <f t="shared" si="2"/>
        <v>1</v>
      </c>
      <c r="F32" s="1">
        <f t="shared" si="3"/>
        <v>1</v>
      </c>
      <c r="G32" s="1">
        <f t="shared" si="4"/>
        <v>0</v>
      </c>
      <c r="M32" s="1">
        <v>0.37950563907287116</v>
      </c>
      <c r="N32" s="1">
        <v>0.87224740290938163</v>
      </c>
    </row>
    <row r="33" spans="1:14" x14ac:dyDescent="0.3">
      <c r="A33" s="1">
        <v>26</v>
      </c>
      <c r="B33" s="1">
        <v>0</v>
      </c>
      <c r="C33" s="1">
        <f t="shared" si="0"/>
        <v>3.4882160607167281</v>
      </c>
      <c r="D33" s="1">
        <f t="shared" si="1"/>
        <v>2.5837280284366377</v>
      </c>
      <c r="E33" s="1">
        <f t="shared" si="2"/>
        <v>1</v>
      </c>
      <c r="F33" s="1">
        <f t="shared" si="3"/>
        <v>1</v>
      </c>
      <c r="G33" s="1">
        <f t="shared" si="4"/>
        <v>0</v>
      </c>
      <c r="M33" s="1">
        <v>0.89764321214334564</v>
      </c>
      <c r="N33" s="1">
        <v>0.31674560568732757</v>
      </c>
    </row>
    <row r="34" spans="1:14" x14ac:dyDescent="0.3">
      <c r="A34" s="1">
        <v>27</v>
      </c>
      <c r="B34" s="1">
        <v>0</v>
      </c>
      <c r="C34" s="1">
        <f t="shared" si="0"/>
        <v>0.1041630630865118</v>
      </c>
      <c r="D34" s="1">
        <f t="shared" si="1"/>
        <v>1.9430490259088498</v>
      </c>
      <c r="E34" s="1">
        <f t="shared" si="2"/>
        <v>1</v>
      </c>
      <c r="F34" s="1">
        <f t="shared" si="3"/>
        <v>1</v>
      </c>
      <c r="G34" s="1">
        <f t="shared" si="4"/>
        <v>0</v>
      </c>
      <c r="M34" s="1">
        <v>0.22083261261730236</v>
      </c>
      <c r="N34" s="1">
        <v>0.18860980518176995</v>
      </c>
    </row>
    <row r="35" spans="1:14" x14ac:dyDescent="0.3">
      <c r="A35" s="1">
        <v>28</v>
      </c>
      <c r="B35" s="1">
        <v>0</v>
      </c>
      <c r="C35" s="1">
        <f t="shared" si="0"/>
        <v>0.68152010274975661</v>
      </c>
      <c r="D35" s="1">
        <f t="shared" si="1"/>
        <v>3.5054372266349345</v>
      </c>
      <c r="E35" s="1">
        <f t="shared" si="2"/>
        <v>1</v>
      </c>
      <c r="F35" s="1">
        <f t="shared" si="3"/>
        <v>1</v>
      </c>
      <c r="G35" s="1">
        <f t="shared" si="4"/>
        <v>0</v>
      </c>
      <c r="M35" s="1">
        <v>0.33630402054995134</v>
      </c>
      <c r="N35" s="1">
        <v>0.5010874453269869</v>
      </c>
    </row>
    <row r="36" spans="1:14" x14ac:dyDescent="0.3">
      <c r="A36" s="1">
        <v>29</v>
      </c>
      <c r="B36" s="1">
        <v>0</v>
      </c>
      <c r="C36" s="1">
        <f t="shared" si="0"/>
        <v>-0.69337268173318445</v>
      </c>
      <c r="D36" s="1">
        <f t="shared" si="1"/>
        <v>5.1078710668090919</v>
      </c>
      <c r="E36" s="1">
        <f t="shared" si="2"/>
        <v>1</v>
      </c>
      <c r="F36" s="1">
        <f t="shared" si="3"/>
        <v>1</v>
      </c>
      <c r="G36" s="1">
        <f t="shared" si="4"/>
        <v>0</v>
      </c>
      <c r="M36" s="1">
        <v>6.132546365336311E-2</v>
      </c>
      <c r="N36" s="1">
        <v>0.82157421336181835</v>
      </c>
    </row>
    <row r="37" spans="1:14" x14ac:dyDescent="0.3">
      <c r="A37" s="1">
        <v>30</v>
      </c>
      <c r="B37" s="1">
        <v>0</v>
      </c>
      <c r="C37" s="1">
        <f t="shared" si="0"/>
        <v>2.0896721192651682</v>
      </c>
      <c r="D37" s="1">
        <f t="shared" si="1"/>
        <v>1.5737755854394522</v>
      </c>
      <c r="E37" s="1">
        <f t="shared" si="2"/>
        <v>1</v>
      </c>
      <c r="F37" s="1">
        <f t="shared" si="3"/>
        <v>1</v>
      </c>
      <c r="G37" s="1">
        <f t="shared" si="4"/>
        <v>0</v>
      </c>
      <c r="M37" s="1">
        <v>0.61793442385303365</v>
      </c>
      <c r="N37" s="1">
        <v>0.11475511708789043</v>
      </c>
    </row>
    <row r="38" spans="1:14" x14ac:dyDescent="0.3">
      <c r="E38" s="1" t="s">
        <v>45</v>
      </c>
      <c r="F38" s="1">
        <f>SUM(F8:F37)</f>
        <v>18</v>
      </c>
      <c r="G38" s="1">
        <f>SUM(G8:G37)</f>
        <v>12</v>
      </c>
    </row>
    <row r="40" spans="1:14" x14ac:dyDescent="0.3">
      <c r="A40" s="1" t="s">
        <v>30</v>
      </c>
    </row>
    <row r="41" spans="1:14" x14ac:dyDescent="0.3">
      <c r="A41" s="1">
        <f>A37</f>
        <v>30</v>
      </c>
      <c r="B41" s="1">
        <v>3</v>
      </c>
    </row>
    <row r="42" spans="1:14" x14ac:dyDescent="0.3">
      <c r="A42" s="1">
        <v>1</v>
      </c>
      <c r="B42" s="1">
        <f>C8</f>
        <v>3.3278070514007752</v>
      </c>
      <c r="C42" s="1">
        <f>D8</f>
        <v>-0.16845209113586301</v>
      </c>
    </row>
    <row r="43" spans="1:14" x14ac:dyDescent="0.3">
      <c r="A43" s="1">
        <v>1</v>
      </c>
      <c r="B43" s="1">
        <f>C9</f>
        <v>3.0390135077370992</v>
      </c>
      <c r="C43" s="1">
        <f>D9</f>
        <v>2.4847817009935338</v>
      </c>
    </row>
    <row r="44" spans="1:14" x14ac:dyDescent="0.3">
      <c r="A44" s="1">
        <v>1</v>
      </c>
      <c r="B44" s="1">
        <f>C10</f>
        <v>3.3102639944826442</v>
      </c>
      <c r="C44" s="1">
        <f>D10</f>
        <v>3.2483174754841295</v>
      </c>
    </row>
    <row r="45" spans="1:14" x14ac:dyDescent="0.3">
      <c r="A45" s="1">
        <v>1</v>
      </c>
      <c r="B45" s="1">
        <f>C11</f>
        <v>2.7211671112910194</v>
      </c>
      <c r="C45" s="1">
        <f>D11</f>
        <v>-0.90317894090277429</v>
      </c>
    </row>
    <row r="46" spans="1:14" x14ac:dyDescent="0.3">
      <c r="A46" s="1">
        <v>1</v>
      </c>
      <c r="B46" s="1">
        <f>C12</f>
        <v>3.2317792652554891</v>
      </c>
      <c r="C46" s="1">
        <f>D12</f>
        <v>-0.38327261699355208</v>
      </c>
    </row>
    <row r="47" spans="1:14" x14ac:dyDescent="0.3">
      <c r="A47" s="1">
        <v>1</v>
      </c>
      <c r="B47" s="1">
        <f>C13</f>
        <v>2.2900745371505424</v>
      </c>
      <c r="C47" s="1">
        <f>D13</f>
        <v>2.8190477811228329</v>
      </c>
    </row>
    <row r="48" spans="1:14" x14ac:dyDescent="0.3">
      <c r="A48" s="1">
        <v>1</v>
      </c>
      <c r="B48" s="1">
        <f>C14</f>
        <v>4.8677632974908605</v>
      </c>
      <c r="C48" s="1">
        <f>D14</f>
        <v>2.4461705538974563</v>
      </c>
    </row>
    <row r="49" spans="1:3" x14ac:dyDescent="0.3">
      <c r="A49" s="1">
        <v>1</v>
      </c>
      <c r="B49" s="1">
        <f>C15</f>
        <v>1.4924122230667094</v>
      </c>
      <c r="C49" s="1">
        <f>D15</f>
        <v>0.96694015187572346</v>
      </c>
    </row>
    <row r="50" spans="1:3" x14ac:dyDescent="0.3">
      <c r="A50" s="1">
        <v>1</v>
      </c>
      <c r="B50" s="1">
        <f>C16</f>
        <v>1.140290872246619</v>
      </c>
      <c r="C50" s="1">
        <f>D16</f>
        <v>0.61917171071099775</v>
      </c>
    </row>
    <row r="51" spans="1:3" x14ac:dyDescent="0.3">
      <c r="A51" s="1">
        <v>1</v>
      </c>
      <c r="B51" s="1">
        <f>C17</f>
        <v>4.3820420763529597</v>
      </c>
      <c r="C51" s="1">
        <f>D17</f>
        <v>-0.28419667119924685</v>
      </c>
    </row>
    <row r="52" spans="1:3" x14ac:dyDescent="0.3">
      <c r="A52" s="1">
        <v>1</v>
      </c>
      <c r="B52" s="1">
        <f>C18</f>
        <v>2.5796447707601868</v>
      </c>
      <c r="C52" s="1">
        <f>D18</f>
        <v>3.2760580590908726</v>
      </c>
    </row>
    <row r="53" spans="1:3" x14ac:dyDescent="0.3">
      <c r="A53" s="1">
        <v>1</v>
      </c>
      <c r="B53" s="1">
        <f>C19</f>
        <v>2.9108389591943271</v>
      </c>
      <c r="C53" s="1">
        <f>D19</f>
        <v>1.8501510507011618</v>
      </c>
    </row>
    <row r="54" spans="1:3" x14ac:dyDescent="0.3">
      <c r="A54" s="1">
        <v>1</v>
      </c>
      <c r="B54" s="1">
        <f>C20</f>
        <v>1.5636632459991389</v>
      </c>
      <c r="C54" s="1">
        <f>D20</f>
        <v>3.6578057275779194</v>
      </c>
    </row>
    <row r="55" spans="1:3" x14ac:dyDescent="0.3">
      <c r="A55" s="1">
        <v>1</v>
      </c>
      <c r="B55" s="1">
        <f>C21</f>
        <v>-0.10338340490078668</v>
      </c>
      <c r="C55" s="1">
        <f>D21</f>
        <v>2.9979578875611423</v>
      </c>
    </row>
    <row r="56" spans="1:3" x14ac:dyDescent="0.3">
      <c r="A56" s="1">
        <v>1</v>
      </c>
      <c r="B56" s="1">
        <f>C22</f>
        <v>1.5656860836808559</v>
      </c>
      <c r="C56" s="1">
        <f>D22</f>
        <v>4.7366198538352569</v>
      </c>
    </row>
    <row r="57" spans="1:3" x14ac:dyDescent="0.3">
      <c r="A57" s="1">
        <v>1</v>
      </c>
      <c r="B57" s="1">
        <f>C23</f>
        <v>3.9047590289946443</v>
      </c>
      <c r="C57" s="1">
        <f>D23</f>
        <v>5.1452436842824731</v>
      </c>
    </row>
    <row r="58" spans="1:3" x14ac:dyDescent="0.3">
      <c r="A58" s="1">
        <v>1</v>
      </c>
      <c r="B58" s="1">
        <f>C24</f>
        <v>-0.85166755693506369</v>
      </c>
      <c r="C58" s="1">
        <f>D24</f>
        <v>1.6274075945971547</v>
      </c>
    </row>
    <row r="59" spans="1:3" x14ac:dyDescent="0.3">
      <c r="A59" s="1">
        <v>1</v>
      </c>
      <c r="B59" s="1">
        <f>C25</f>
        <v>1.1917941602598918</v>
      </c>
      <c r="C59" s="1">
        <f>D25</f>
        <v>3.1448701153527279</v>
      </c>
    </row>
    <row r="60" spans="1:3" x14ac:dyDescent="0.3">
      <c r="A60" s="1">
        <v>1</v>
      </c>
      <c r="B60" s="1">
        <f>C26</f>
        <v>2.9360180157599691</v>
      </c>
      <c r="C60" s="1">
        <f>D26</f>
        <v>5.0112647134506849</v>
      </c>
    </row>
    <row r="61" spans="1:3" x14ac:dyDescent="0.3">
      <c r="A61" s="1">
        <v>1</v>
      </c>
      <c r="B61" s="1">
        <f>C27</f>
        <v>3.4026778704630569</v>
      </c>
      <c r="C61" s="1">
        <f>D27</f>
        <v>4.8167433552902112</v>
      </c>
    </row>
    <row r="62" spans="1:3" x14ac:dyDescent="0.3">
      <c r="A62" s="1">
        <v>1</v>
      </c>
      <c r="B62" s="1">
        <f>C28</f>
        <v>1.4978033466823266</v>
      </c>
      <c r="C62" s="1">
        <f>D28</f>
        <v>1.6013164103380908</v>
      </c>
    </row>
    <row r="63" spans="1:3" x14ac:dyDescent="0.3">
      <c r="A63" s="1">
        <v>1</v>
      </c>
      <c r="B63" s="1">
        <f>C29</f>
        <v>2.756420608019293</v>
      </c>
      <c r="C63" s="1">
        <f>D29</f>
        <v>5.9382688596905862</v>
      </c>
    </row>
    <row r="64" spans="1:3" x14ac:dyDescent="0.3">
      <c r="A64" s="1">
        <v>1</v>
      </c>
      <c r="B64" s="1">
        <f>C30</f>
        <v>2.5406558401016239</v>
      </c>
      <c r="C64" s="1">
        <f>D30</f>
        <v>4.2166086243294298</v>
      </c>
    </row>
    <row r="65" spans="1:3" x14ac:dyDescent="0.3">
      <c r="A65" s="1">
        <v>1</v>
      </c>
      <c r="B65" s="1">
        <f>C31</f>
        <v>2.2504790350192558</v>
      </c>
      <c r="C65" s="1">
        <f>D31</f>
        <v>2.3282314084528846</v>
      </c>
    </row>
    <row r="66" spans="1:3" x14ac:dyDescent="0.3">
      <c r="A66" s="1">
        <v>1</v>
      </c>
      <c r="B66" s="1">
        <f>C32</f>
        <v>0.89752819536435569</v>
      </c>
      <c r="C66" s="1">
        <f>D32</f>
        <v>5.3612370145469086</v>
      </c>
    </row>
    <row r="67" spans="1:3" x14ac:dyDescent="0.3">
      <c r="A67" s="1">
        <v>1</v>
      </c>
      <c r="B67" s="1">
        <f>C33</f>
        <v>3.4882160607167281</v>
      </c>
      <c r="C67" s="1">
        <f>D33</f>
        <v>2.5837280284366377</v>
      </c>
    </row>
    <row r="68" spans="1:3" x14ac:dyDescent="0.3">
      <c r="A68" s="1">
        <v>1</v>
      </c>
      <c r="B68" s="1">
        <f>C34</f>
        <v>0.1041630630865118</v>
      </c>
      <c r="C68" s="1">
        <f>D34</f>
        <v>1.9430490259088498</v>
      </c>
    </row>
    <row r="69" spans="1:3" x14ac:dyDescent="0.3">
      <c r="A69" s="1">
        <v>1</v>
      </c>
      <c r="B69" s="1">
        <f>C35</f>
        <v>0.68152010274975661</v>
      </c>
      <c r="C69" s="1">
        <f>D35</f>
        <v>3.5054372266349345</v>
      </c>
    </row>
    <row r="70" spans="1:3" x14ac:dyDescent="0.3">
      <c r="A70" s="1">
        <v>1</v>
      </c>
      <c r="B70" s="1">
        <f>C36</f>
        <v>-0.69337268173318445</v>
      </c>
      <c r="C70" s="1">
        <f>D36</f>
        <v>5.1078710668090919</v>
      </c>
    </row>
    <row r="71" spans="1:3" x14ac:dyDescent="0.3">
      <c r="A71" s="1">
        <v>1</v>
      </c>
      <c r="B71" s="1">
        <f>C37</f>
        <v>2.0896721192651682</v>
      </c>
      <c r="C71" s="1">
        <f>D37</f>
        <v>1.5737755854394522</v>
      </c>
    </row>
    <row r="73" spans="1:3" x14ac:dyDescent="0.3">
      <c r="A73" s="1" t="s">
        <v>31</v>
      </c>
    </row>
    <row r="74" spans="1:3" x14ac:dyDescent="0.3">
      <c r="A74" s="1">
        <v>30</v>
      </c>
      <c r="B74" s="1">
        <v>1</v>
      </c>
    </row>
    <row r="75" spans="1:3" x14ac:dyDescent="0.3">
      <c r="A75" s="1">
        <f>B8</f>
        <v>1</v>
      </c>
    </row>
    <row r="76" spans="1:3" x14ac:dyDescent="0.3">
      <c r="A76" s="1">
        <f t="shared" ref="A76:A104" si="5">B9</f>
        <v>1</v>
      </c>
    </row>
    <row r="77" spans="1:3" x14ac:dyDescent="0.3">
      <c r="A77" s="1">
        <f t="shared" si="5"/>
        <v>1</v>
      </c>
    </row>
    <row r="78" spans="1:3" x14ac:dyDescent="0.3">
      <c r="A78" s="1">
        <f t="shared" si="5"/>
        <v>1</v>
      </c>
    </row>
    <row r="79" spans="1:3" x14ac:dyDescent="0.3">
      <c r="A79" s="1">
        <f t="shared" si="5"/>
        <v>1</v>
      </c>
    </row>
    <row r="80" spans="1:3" x14ac:dyDescent="0.3">
      <c r="A80" s="1">
        <f t="shared" si="5"/>
        <v>1</v>
      </c>
    </row>
    <row r="81" spans="1:1" x14ac:dyDescent="0.3">
      <c r="A81" s="1">
        <f t="shared" si="5"/>
        <v>1</v>
      </c>
    </row>
    <row r="82" spans="1:1" x14ac:dyDescent="0.3">
      <c r="A82" s="1">
        <f t="shared" si="5"/>
        <v>1</v>
      </c>
    </row>
    <row r="83" spans="1:1" x14ac:dyDescent="0.3">
      <c r="A83" s="1">
        <f t="shared" si="5"/>
        <v>1</v>
      </c>
    </row>
    <row r="84" spans="1:1" x14ac:dyDescent="0.3">
      <c r="A84" s="1">
        <f t="shared" si="5"/>
        <v>1</v>
      </c>
    </row>
    <row r="85" spans="1:1" x14ac:dyDescent="0.3">
      <c r="A85" s="1">
        <f t="shared" si="5"/>
        <v>1</v>
      </c>
    </row>
    <row r="86" spans="1:1" x14ac:dyDescent="0.3">
      <c r="A86" s="1">
        <f t="shared" si="5"/>
        <v>1</v>
      </c>
    </row>
    <row r="87" spans="1:1" x14ac:dyDescent="0.3">
      <c r="A87" s="1">
        <f t="shared" si="5"/>
        <v>0</v>
      </c>
    </row>
    <row r="88" spans="1:1" x14ac:dyDescent="0.3">
      <c r="A88" s="1">
        <f t="shared" si="5"/>
        <v>0</v>
      </c>
    </row>
    <row r="89" spans="1:1" x14ac:dyDescent="0.3">
      <c r="A89" s="1">
        <f t="shared" si="5"/>
        <v>0</v>
      </c>
    </row>
    <row r="90" spans="1:1" x14ac:dyDescent="0.3">
      <c r="A90" s="1">
        <f t="shared" si="5"/>
        <v>0</v>
      </c>
    </row>
    <row r="91" spans="1:1" x14ac:dyDescent="0.3">
      <c r="A91" s="1">
        <f t="shared" si="5"/>
        <v>0</v>
      </c>
    </row>
    <row r="92" spans="1:1" x14ac:dyDescent="0.3">
      <c r="A92" s="1">
        <f t="shared" si="5"/>
        <v>0</v>
      </c>
    </row>
    <row r="93" spans="1:1" x14ac:dyDescent="0.3">
      <c r="A93" s="1">
        <f t="shared" si="5"/>
        <v>0</v>
      </c>
    </row>
    <row r="94" spans="1:1" x14ac:dyDescent="0.3">
      <c r="A94" s="1">
        <f t="shared" si="5"/>
        <v>0</v>
      </c>
    </row>
    <row r="95" spans="1:1" x14ac:dyDescent="0.3">
      <c r="A95" s="1">
        <f t="shared" si="5"/>
        <v>0</v>
      </c>
    </row>
    <row r="96" spans="1:1" x14ac:dyDescent="0.3">
      <c r="A96" s="1">
        <f t="shared" si="5"/>
        <v>0</v>
      </c>
    </row>
    <row r="97" spans="1:12" x14ac:dyDescent="0.3">
      <c r="A97" s="1">
        <f t="shared" si="5"/>
        <v>0</v>
      </c>
    </row>
    <row r="98" spans="1:12" x14ac:dyDescent="0.3">
      <c r="A98" s="1">
        <f t="shared" si="5"/>
        <v>0</v>
      </c>
    </row>
    <row r="99" spans="1:12" x14ac:dyDescent="0.3">
      <c r="A99" s="1">
        <f t="shared" si="5"/>
        <v>0</v>
      </c>
    </row>
    <row r="100" spans="1:12" x14ac:dyDescent="0.3">
      <c r="A100" s="1">
        <f t="shared" si="5"/>
        <v>0</v>
      </c>
    </row>
    <row r="101" spans="1:12" x14ac:dyDescent="0.3">
      <c r="A101" s="1">
        <f t="shared" si="5"/>
        <v>0</v>
      </c>
    </row>
    <row r="102" spans="1:12" x14ac:dyDescent="0.3">
      <c r="A102" s="1">
        <f t="shared" si="5"/>
        <v>0</v>
      </c>
    </row>
    <row r="103" spans="1:12" x14ac:dyDescent="0.3">
      <c r="A103" s="1">
        <f t="shared" si="5"/>
        <v>0</v>
      </c>
    </row>
    <row r="104" spans="1:12" x14ac:dyDescent="0.3">
      <c r="A104" s="1">
        <f t="shared" si="5"/>
        <v>0</v>
      </c>
    </row>
    <row r="106" spans="1:12" x14ac:dyDescent="0.3">
      <c r="A106" s="1" t="s">
        <v>11</v>
      </c>
    </row>
    <row r="107" spans="1:12" x14ac:dyDescent="0.3">
      <c r="A107" s="1">
        <v>0</v>
      </c>
      <c r="B107" s="1">
        <v>1</v>
      </c>
      <c r="C107" s="1">
        <v>1</v>
      </c>
    </row>
    <row r="109" spans="1:12" x14ac:dyDescent="0.3">
      <c r="A109" s="1" t="str">
        <f>A7</f>
        <v>Index</v>
      </c>
      <c r="B109" s="1" t="str">
        <f>C7</f>
        <v>X</v>
      </c>
      <c r="C109" s="1" t="str">
        <f>D7</f>
        <v>Y</v>
      </c>
      <c r="D109" s="1" t="str">
        <f>E7</f>
        <v>Sgn</v>
      </c>
      <c r="E109" s="1" t="s">
        <v>13</v>
      </c>
      <c r="G109" s="1" t="s">
        <v>14</v>
      </c>
      <c r="H109" s="1" t="s">
        <v>15</v>
      </c>
      <c r="I109" s="1" t="s">
        <v>46</v>
      </c>
      <c r="K109" s="1" t="s">
        <v>16</v>
      </c>
      <c r="L109" s="1" t="s">
        <v>17</v>
      </c>
    </row>
    <row r="110" spans="1:12" x14ac:dyDescent="0.3">
      <c r="A110" s="1">
        <f t="shared" ref="A110:A139" si="6">A8</f>
        <v>1</v>
      </c>
      <c r="B110" s="1">
        <f t="shared" ref="B110:D125" si="7">C8</f>
        <v>3.3278070514007752</v>
      </c>
      <c r="C110" s="1">
        <f t="shared" si="7"/>
        <v>-0.16845209113586301</v>
      </c>
      <c r="D110" s="1">
        <f t="shared" si="7"/>
        <v>-1</v>
      </c>
      <c r="E110" s="1">
        <f>SUMPRODUCT(B110:C110,B$107:C$107)</f>
        <v>3.159354960264912</v>
      </c>
      <c r="G110" s="1">
        <v>0.77574003766209099</v>
      </c>
      <c r="H110" s="1">
        <v>7.3139338513883168</v>
      </c>
      <c r="I110" s="1" t="b">
        <f>G110&gt;H110</f>
        <v>0</v>
      </c>
      <c r="K110" s="1">
        <f>E110-I$130</f>
        <v>-1.0578998801182542</v>
      </c>
      <c r="L110" s="1">
        <f>MAX(0,1-K110*D110)</f>
        <v>0</v>
      </c>
    </row>
    <row r="111" spans="1:12" x14ac:dyDescent="0.3">
      <c r="A111" s="1">
        <f t="shared" si="6"/>
        <v>2</v>
      </c>
      <c r="B111" s="1">
        <f t="shared" si="7"/>
        <v>3.0390135077370992</v>
      </c>
      <c r="C111" s="1">
        <f t="shared" si="7"/>
        <v>2.4847817009935338</v>
      </c>
      <c r="D111" s="1">
        <f t="shared" si="7"/>
        <v>-1</v>
      </c>
      <c r="E111" s="1">
        <f t="shared" ref="E111:E139" si="8">SUMPRODUCT(B111:C111,B$107:C$107)</f>
        <v>5.5237952087306326</v>
      </c>
      <c r="G111" s="1">
        <v>2.0472120889953613</v>
      </c>
      <c r="H111" s="1">
        <v>6.5585814699667733</v>
      </c>
      <c r="I111" s="1" t="b">
        <f>G111&gt;H111</f>
        <v>0</v>
      </c>
      <c r="K111" s="1">
        <f t="shared" ref="K111:K139" si="9">E111-I$130</f>
        <v>1.3065403683474663</v>
      </c>
      <c r="L111" s="1">
        <f t="shared" ref="L111:L139" si="10">MAX(0,1-K111*D111)</f>
        <v>2.3065403683474663</v>
      </c>
    </row>
    <row r="112" spans="1:12" x14ac:dyDescent="0.3">
      <c r="A112" s="1">
        <f t="shared" si="6"/>
        <v>3</v>
      </c>
      <c r="B112" s="1">
        <f t="shared" si="7"/>
        <v>3.3102639944826442</v>
      </c>
      <c r="C112" s="1">
        <f t="shared" si="7"/>
        <v>3.2483174754841295</v>
      </c>
      <c r="D112" s="1">
        <f t="shared" si="7"/>
        <v>-1</v>
      </c>
      <c r="E112" s="1">
        <f t="shared" si="8"/>
        <v>6.5585814699667733</v>
      </c>
      <c r="G112" s="1">
        <v>2.8945744826603557</v>
      </c>
      <c r="H112" s="1">
        <v>5.8557028298510598</v>
      </c>
      <c r="I112" s="1" t="b">
        <f>G112&gt;H112</f>
        <v>0</v>
      </c>
      <c r="K112" s="1">
        <f t="shared" si="9"/>
        <v>2.341326629583607</v>
      </c>
      <c r="L112" s="1">
        <f t="shared" si="10"/>
        <v>3.341326629583607</v>
      </c>
    </row>
    <row r="113" spans="1:12" x14ac:dyDescent="0.3">
      <c r="A113" s="1">
        <f t="shared" si="6"/>
        <v>4</v>
      </c>
      <c r="B113" s="1">
        <f t="shared" si="7"/>
        <v>2.7211671112910194</v>
      </c>
      <c r="C113" s="1">
        <f t="shared" si="7"/>
        <v>-0.90317894090277429</v>
      </c>
      <c r="D113" s="1">
        <f t="shared" si="7"/>
        <v>-1</v>
      </c>
      <c r="E113" s="1">
        <f t="shared" si="8"/>
        <v>1.817988170388245</v>
      </c>
      <c r="G113" s="1">
        <v>3.0991197570204174</v>
      </c>
      <c r="H113" s="1">
        <v>5.5237952087306326</v>
      </c>
      <c r="I113" s="1" t="b">
        <f>G113&gt;H113</f>
        <v>0</v>
      </c>
      <c r="K113" s="1">
        <f t="shared" si="9"/>
        <v>-2.3992666699949212</v>
      </c>
      <c r="L113" s="1">
        <f t="shared" si="10"/>
        <v>0</v>
      </c>
    </row>
    <row r="114" spans="1:12" x14ac:dyDescent="0.3">
      <c r="A114" s="1">
        <f t="shared" si="6"/>
        <v>5</v>
      </c>
      <c r="B114" s="1">
        <f t="shared" si="7"/>
        <v>3.2317792652554891</v>
      </c>
      <c r="C114" s="1">
        <f t="shared" si="7"/>
        <v>-0.38327261699355208</v>
      </c>
      <c r="D114" s="1">
        <f t="shared" si="7"/>
        <v>-1</v>
      </c>
      <c r="E114" s="1">
        <f t="shared" si="8"/>
        <v>2.848506648261937</v>
      </c>
      <c r="G114" s="1">
        <v>3.6634477047046206</v>
      </c>
      <c r="H114" s="1">
        <v>5.1091223182733749</v>
      </c>
      <c r="I114" s="1" t="b">
        <f>G114&gt;H114</f>
        <v>0</v>
      </c>
      <c r="K114" s="1">
        <f t="shared" si="9"/>
        <v>-1.3687481921212292</v>
      </c>
      <c r="L114" s="1">
        <f t="shared" si="10"/>
        <v>0</v>
      </c>
    </row>
    <row r="115" spans="1:12" x14ac:dyDescent="0.3">
      <c r="A115" s="1">
        <f t="shared" si="6"/>
        <v>6</v>
      </c>
      <c r="B115" s="1">
        <f t="shared" si="7"/>
        <v>2.2900745371505424</v>
      </c>
      <c r="C115" s="1">
        <f t="shared" si="7"/>
        <v>2.8190477811228329</v>
      </c>
      <c r="D115" s="1">
        <f t="shared" si="7"/>
        <v>-1</v>
      </c>
      <c r="E115" s="1">
        <f t="shared" si="8"/>
        <v>5.1091223182733749</v>
      </c>
      <c r="G115" s="1">
        <v>4.1869573293846916</v>
      </c>
      <c r="H115" s="1">
        <v>4.7609900098954885</v>
      </c>
      <c r="I115" s="1" t="b">
        <f>G115&gt;H115</f>
        <v>0</v>
      </c>
      <c r="K115" s="1">
        <f t="shared" si="9"/>
        <v>0.8918674778902087</v>
      </c>
      <c r="L115" s="1">
        <f t="shared" si="10"/>
        <v>1.8918674778902087</v>
      </c>
    </row>
    <row r="116" spans="1:12" x14ac:dyDescent="0.3">
      <c r="A116" s="1">
        <f t="shared" si="6"/>
        <v>7</v>
      </c>
      <c r="B116" s="1">
        <f t="shared" si="7"/>
        <v>4.8677632974908605</v>
      </c>
      <c r="C116" s="1">
        <f t="shared" si="7"/>
        <v>2.4461705538974563</v>
      </c>
      <c r="D116" s="1">
        <f t="shared" si="7"/>
        <v>-1</v>
      </c>
      <c r="E116" s="1">
        <f t="shared" si="8"/>
        <v>7.3139338513883168</v>
      </c>
      <c r="G116" s="1">
        <v>4.3366642756126197</v>
      </c>
      <c r="H116" s="1">
        <v>4.0978454051537128</v>
      </c>
      <c r="I116" s="1" t="b">
        <f>G116&gt;H116</f>
        <v>1</v>
      </c>
      <c r="K116" s="1">
        <f t="shared" si="9"/>
        <v>3.0966790110051505</v>
      </c>
      <c r="L116" s="1">
        <f t="shared" si="10"/>
        <v>4.0966790110051505</v>
      </c>
    </row>
    <row r="117" spans="1:12" x14ac:dyDescent="0.3">
      <c r="A117" s="1">
        <f t="shared" si="6"/>
        <v>8</v>
      </c>
      <c r="B117" s="1">
        <f t="shared" si="7"/>
        <v>1.4924122230667094</v>
      </c>
      <c r="C117" s="1">
        <f t="shared" si="7"/>
        <v>0.96694015187572346</v>
      </c>
      <c r="D117" s="1">
        <f t="shared" si="7"/>
        <v>-1</v>
      </c>
      <c r="E117" s="1">
        <f t="shared" si="8"/>
        <v>2.4593523749424326</v>
      </c>
      <c r="G117" s="1">
        <v>4.4144983850759072</v>
      </c>
      <c r="H117" s="1">
        <v>3.159354960264912</v>
      </c>
      <c r="I117" s="1" t="b">
        <f t="shared" ref="I117:I121" si="11">G117&gt;H117</f>
        <v>1</v>
      </c>
      <c r="K117" s="1">
        <f t="shared" si="9"/>
        <v>-1.7579024654407336</v>
      </c>
      <c r="L117" s="1">
        <f t="shared" si="10"/>
        <v>0</v>
      </c>
    </row>
    <row r="118" spans="1:12" x14ac:dyDescent="0.3">
      <c r="A118" s="1">
        <f t="shared" si="6"/>
        <v>9</v>
      </c>
      <c r="B118" s="1">
        <f t="shared" si="7"/>
        <v>1.140290872246619</v>
      </c>
      <c r="C118" s="1">
        <f t="shared" si="7"/>
        <v>0.61917171071099775</v>
      </c>
      <c r="D118" s="1">
        <f t="shared" si="7"/>
        <v>-1</v>
      </c>
      <c r="E118" s="1">
        <f t="shared" si="8"/>
        <v>1.7594625829576167</v>
      </c>
      <c r="G118" s="1">
        <v>4.57871044347214</v>
      </c>
      <c r="H118" s="1">
        <v>2.848506648261937</v>
      </c>
      <c r="I118" s="1" t="b">
        <f t="shared" si="11"/>
        <v>1</v>
      </c>
      <c r="K118" s="1">
        <f t="shared" si="9"/>
        <v>-2.4577922574255497</v>
      </c>
      <c r="L118" s="1">
        <f t="shared" si="10"/>
        <v>0</v>
      </c>
    </row>
    <row r="119" spans="1:12" x14ac:dyDescent="0.3">
      <c r="A119" s="1">
        <f t="shared" si="6"/>
        <v>10</v>
      </c>
      <c r="B119" s="1">
        <f t="shared" si="7"/>
        <v>4.3820420763529597</v>
      </c>
      <c r="C119" s="1">
        <f t="shared" si="7"/>
        <v>-0.28419667119924685</v>
      </c>
      <c r="D119" s="1">
        <f t="shared" si="7"/>
        <v>-1</v>
      </c>
      <c r="E119" s="1">
        <f t="shared" si="8"/>
        <v>4.0978454051537128</v>
      </c>
      <c r="G119" s="1">
        <v>5.2214689735770587</v>
      </c>
      <c r="H119" s="1">
        <v>2.4593523749424326</v>
      </c>
      <c r="I119" s="1" t="b">
        <f t="shared" si="11"/>
        <v>1</v>
      </c>
      <c r="K119" s="1">
        <f t="shared" si="9"/>
        <v>-0.11940943522945346</v>
      </c>
      <c r="L119" s="1">
        <f t="shared" si="10"/>
        <v>0.88059056477054654</v>
      </c>
    </row>
    <row r="120" spans="1:12" x14ac:dyDescent="0.3">
      <c r="A120" s="1">
        <f t="shared" si="6"/>
        <v>11</v>
      </c>
      <c r="B120" s="1">
        <f t="shared" si="7"/>
        <v>2.5796447707601868</v>
      </c>
      <c r="C120" s="1">
        <f t="shared" si="7"/>
        <v>3.2760580590908726</v>
      </c>
      <c r="D120" s="1">
        <f t="shared" si="7"/>
        <v>-1</v>
      </c>
      <c r="E120" s="1">
        <f t="shared" si="8"/>
        <v>5.8557028298510598</v>
      </c>
      <c r="G120" s="1">
        <v>6.0719440891533658</v>
      </c>
      <c r="H120" s="1">
        <v>1.817988170388245</v>
      </c>
      <c r="I120" s="1" t="b">
        <f t="shared" si="11"/>
        <v>1</v>
      </c>
      <c r="K120" s="1">
        <f t="shared" si="9"/>
        <v>1.6384479894678936</v>
      </c>
      <c r="L120" s="1">
        <f t="shared" si="10"/>
        <v>2.6384479894678936</v>
      </c>
    </row>
    <row r="121" spans="1:12" x14ac:dyDescent="0.3">
      <c r="A121" s="1">
        <f t="shared" si="6"/>
        <v>12</v>
      </c>
      <c r="B121" s="1">
        <f t="shared" si="7"/>
        <v>2.9108389591943271</v>
      </c>
      <c r="C121" s="1">
        <f t="shared" si="7"/>
        <v>1.8501510507011618</v>
      </c>
      <c r="D121" s="1">
        <f t="shared" si="7"/>
        <v>-1</v>
      </c>
      <c r="E121" s="1">
        <f t="shared" si="8"/>
        <v>4.7609900098954885</v>
      </c>
      <c r="G121" s="1">
        <v>6.2587652099112638</v>
      </c>
      <c r="H121" s="1">
        <v>1.7594625829576167</v>
      </c>
      <c r="I121" s="1" t="b">
        <f t="shared" si="11"/>
        <v>1</v>
      </c>
      <c r="K121" s="1">
        <f t="shared" si="9"/>
        <v>0.54373516951232226</v>
      </c>
      <c r="L121" s="1">
        <f t="shared" si="10"/>
        <v>1.5437351695123223</v>
      </c>
    </row>
    <row r="122" spans="1:12" x14ac:dyDescent="0.3">
      <c r="A122" s="1">
        <f t="shared" si="6"/>
        <v>13</v>
      </c>
      <c r="B122" s="1">
        <f t="shared" si="7"/>
        <v>1.5636632459991389</v>
      </c>
      <c r="C122" s="1">
        <f t="shared" si="7"/>
        <v>3.6578057275779194</v>
      </c>
      <c r="D122" s="1">
        <f t="shared" si="7"/>
        <v>1</v>
      </c>
      <c r="E122" s="1">
        <f t="shared" si="8"/>
        <v>5.2214689735770587</v>
      </c>
      <c r="G122" s="1">
        <v>6.3023059375161132</v>
      </c>
      <c r="K122" s="1">
        <f t="shared" si="9"/>
        <v>1.0042141331938925</v>
      </c>
      <c r="L122" s="1">
        <f t="shared" si="10"/>
        <v>0</v>
      </c>
    </row>
    <row r="123" spans="1:12" x14ac:dyDescent="0.3">
      <c r="A123" s="1">
        <f t="shared" si="6"/>
        <v>14</v>
      </c>
      <c r="B123" s="1">
        <f t="shared" si="7"/>
        <v>-0.10338340490078668</v>
      </c>
      <c r="C123" s="1">
        <f t="shared" si="7"/>
        <v>2.9979578875611423</v>
      </c>
      <c r="D123" s="1">
        <f t="shared" si="7"/>
        <v>1</v>
      </c>
      <c r="E123" s="1">
        <f t="shared" si="8"/>
        <v>2.8945744826603557</v>
      </c>
      <c r="G123" s="1">
        <v>6.7572644644310538</v>
      </c>
      <c r="K123" s="1">
        <f t="shared" si="9"/>
        <v>-1.3226803577228106</v>
      </c>
      <c r="L123" s="1">
        <f t="shared" si="10"/>
        <v>2.3226803577228106</v>
      </c>
    </row>
    <row r="124" spans="1:12" x14ac:dyDescent="0.3">
      <c r="A124" s="1">
        <f t="shared" si="6"/>
        <v>15</v>
      </c>
      <c r="B124" s="1">
        <f t="shared" si="7"/>
        <v>1.5656860836808559</v>
      </c>
      <c r="C124" s="1">
        <f t="shared" si="7"/>
        <v>4.7366198538352569</v>
      </c>
      <c r="D124" s="1">
        <f t="shared" si="7"/>
        <v>1</v>
      </c>
      <c r="E124" s="1">
        <f t="shared" si="8"/>
        <v>6.3023059375161132</v>
      </c>
      <c r="G124" s="1">
        <v>7.947282729210654</v>
      </c>
      <c r="K124" s="1">
        <f t="shared" si="9"/>
        <v>2.085051097132947</v>
      </c>
      <c r="L124" s="1">
        <f t="shared" si="10"/>
        <v>0</v>
      </c>
    </row>
    <row r="125" spans="1:12" x14ac:dyDescent="0.3">
      <c r="A125" s="1">
        <f t="shared" si="6"/>
        <v>16</v>
      </c>
      <c r="B125" s="1">
        <f t="shared" si="7"/>
        <v>3.9047590289946443</v>
      </c>
      <c r="C125" s="1">
        <f t="shared" si="7"/>
        <v>5.1452436842824731</v>
      </c>
      <c r="D125" s="1">
        <f t="shared" si="7"/>
        <v>1</v>
      </c>
      <c r="E125" s="1">
        <f t="shared" si="8"/>
        <v>9.0500027132771166</v>
      </c>
      <c r="G125" s="1">
        <v>8.2194212257532691</v>
      </c>
      <c r="K125" s="1">
        <f t="shared" si="9"/>
        <v>4.8327478728939504</v>
      </c>
      <c r="L125" s="1">
        <f t="shared" si="10"/>
        <v>0</v>
      </c>
    </row>
    <row r="126" spans="1:12" x14ac:dyDescent="0.3">
      <c r="A126" s="1">
        <f t="shared" si="6"/>
        <v>17</v>
      </c>
      <c r="B126" s="1">
        <f t="shared" ref="B126:D139" si="12">C24</f>
        <v>-0.85166755693506369</v>
      </c>
      <c r="C126" s="1">
        <f t="shared" si="12"/>
        <v>1.6274075945971547</v>
      </c>
      <c r="D126" s="1">
        <f t="shared" si="12"/>
        <v>1</v>
      </c>
      <c r="E126" s="1">
        <f t="shared" si="8"/>
        <v>0.77574003766209099</v>
      </c>
      <c r="G126" s="1">
        <v>8.6946894677098783</v>
      </c>
      <c r="K126" s="1">
        <f t="shared" si="9"/>
        <v>-3.4415148027210751</v>
      </c>
      <c r="L126" s="1">
        <f t="shared" si="10"/>
        <v>4.4415148027210751</v>
      </c>
    </row>
    <row r="127" spans="1:12" x14ac:dyDescent="0.3">
      <c r="A127" s="1">
        <f t="shared" si="6"/>
        <v>18</v>
      </c>
      <c r="B127" s="1">
        <f t="shared" si="12"/>
        <v>1.1917941602598918</v>
      </c>
      <c r="C127" s="1">
        <f t="shared" si="12"/>
        <v>3.1448701153527279</v>
      </c>
      <c r="D127" s="1">
        <f t="shared" si="12"/>
        <v>1</v>
      </c>
      <c r="E127" s="1">
        <f t="shared" si="8"/>
        <v>4.3366642756126197</v>
      </c>
      <c r="G127" s="1">
        <v>9.0500027132771166</v>
      </c>
      <c r="K127" s="1">
        <f t="shared" si="9"/>
        <v>0.11940943522945346</v>
      </c>
      <c r="L127" s="1">
        <f t="shared" si="10"/>
        <v>0.88059056477054654</v>
      </c>
    </row>
    <row r="128" spans="1:12" x14ac:dyDescent="0.3">
      <c r="A128" s="1">
        <f t="shared" si="6"/>
        <v>19</v>
      </c>
      <c r="B128" s="1">
        <f t="shared" si="12"/>
        <v>2.9360180157599691</v>
      </c>
      <c r="C128" s="1">
        <f t="shared" si="12"/>
        <v>5.0112647134506849</v>
      </c>
      <c r="D128" s="1">
        <f t="shared" si="12"/>
        <v>1</v>
      </c>
      <c r="E128" s="1">
        <f t="shared" si="8"/>
        <v>7.947282729210654</v>
      </c>
      <c r="H128" s="1" t="s">
        <v>47</v>
      </c>
      <c r="I128" s="1">
        <f>MATCH(TRUE,I110:I121,)</f>
        <v>7</v>
      </c>
      <c r="K128" s="1">
        <f t="shared" si="9"/>
        <v>3.7300278888274878</v>
      </c>
      <c r="L128" s="1">
        <f t="shared" si="10"/>
        <v>0</v>
      </c>
    </row>
    <row r="129" spans="1:12" x14ac:dyDescent="0.3">
      <c r="A129" s="1">
        <f t="shared" si="6"/>
        <v>20</v>
      </c>
      <c r="B129" s="1">
        <f t="shared" si="12"/>
        <v>3.4026778704630569</v>
      </c>
      <c r="C129" s="1">
        <f t="shared" si="12"/>
        <v>4.8167433552902112</v>
      </c>
      <c r="D129" s="1">
        <f t="shared" si="12"/>
        <v>1</v>
      </c>
      <c r="E129" s="1">
        <f t="shared" si="8"/>
        <v>8.2194212257532691</v>
      </c>
      <c r="H129" s="1" t="s">
        <v>48</v>
      </c>
      <c r="I129" s="1">
        <f>(INDEX(G110:G121,I128)+INDEX(H110:H121,I128))/2</f>
        <v>4.2172548403831662</v>
      </c>
      <c r="K129" s="1">
        <f t="shared" si="9"/>
        <v>4.0021663853701028</v>
      </c>
      <c r="L129" s="1">
        <f t="shared" si="10"/>
        <v>0</v>
      </c>
    </row>
    <row r="130" spans="1:12" x14ac:dyDescent="0.3">
      <c r="A130" s="1">
        <f t="shared" si="6"/>
        <v>21</v>
      </c>
      <c r="B130" s="1">
        <f t="shared" si="12"/>
        <v>1.4978033466823266</v>
      </c>
      <c r="C130" s="1">
        <f t="shared" si="12"/>
        <v>1.6013164103380908</v>
      </c>
      <c r="D130" s="1">
        <f t="shared" si="12"/>
        <v>1</v>
      </c>
      <c r="E130" s="1">
        <f t="shared" si="8"/>
        <v>3.0991197570204174</v>
      </c>
      <c r="H130" s="1" t="s">
        <v>49</v>
      </c>
      <c r="I130" s="1">
        <f>I129</f>
        <v>4.2172548403831662</v>
      </c>
      <c r="K130" s="1">
        <f t="shared" si="9"/>
        <v>-1.1181350833627488</v>
      </c>
      <c r="L130" s="1">
        <f t="shared" si="10"/>
        <v>2.1181350833627488</v>
      </c>
    </row>
    <row r="131" spans="1:12" x14ac:dyDescent="0.3">
      <c r="A131" s="1">
        <f t="shared" si="6"/>
        <v>22</v>
      </c>
      <c r="B131" s="1">
        <f t="shared" si="12"/>
        <v>2.756420608019293</v>
      </c>
      <c r="C131" s="1">
        <f t="shared" si="12"/>
        <v>5.9382688596905862</v>
      </c>
      <c r="D131" s="1">
        <f t="shared" si="12"/>
        <v>1</v>
      </c>
      <c r="E131" s="1">
        <f t="shared" si="8"/>
        <v>8.6946894677098783</v>
      </c>
      <c r="K131" s="1">
        <f t="shared" si="9"/>
        <v>4.477434627326712</v>
      </c>
      <c r="L131" s="1">
        <f t="shared" si="10"/>
        <v>0</v>
      </c>
    </row>
    <row r="132" spans="1:12" x14ac:dyDescent="0.3">
      <c r="A132" s="1">
        <f t="shared" si="6"/>
        <v>23</v>
      </c>
      <c r="B132" s="1">
        <f t="shared" si="12"/>
        <v>2.5406558401016239</v>
      </c>
      <c r="C132" s="1">
        <f t="shared" si="12"/>
        <v>4.2166086243294298</v>
      </c>
      <c r="D132" s="1">
        <f t="shared" si="12"/>
        <v>1</v>
      </c>
      <c r="E132" s="1">
        <f t="shared" si="8"/>
        <v>6.7572644644310538</v>
      </c>
      <c r="K132" s="1">
        <f t="shared" si="9"/>
        <v>2.5400096240478875</v>
      </c>
      <c r="L132" s="1">
        <f t="shared" si="10"/>
        <v>0</v>
      </c>
    </row>
    <row r="133" spans="1:12" x14ac:dyDescent="0.3">
      <c r="A133" s="1">
        <f t="shared" si="6"/>
        <v>24</v>
      </c>
      <c r="B133" s="1">
        <f t="shared" si="12"/>
        <v>2.2504790350192558</v>
      </c>
      <c r="C133" s="1">
        <f t="shared" si="12"/>
        <v>2.3282314084528846</v>
      </c>
      <c r="D133" s="1">
        <f t="shared" si="12"/>
        <v>1</v>
      </c>
      <c r="E133" s="1">
        <f t="shared" si="8"/>
        <v>4.57871044347214</v>
      </c>
      <c r="K133" s="1">
        <f t="shared" si="9"/>
        <v>0.36145560308897373</v>
      </c>
      <c r="L133" s="1">
        <f t="shared" si="10"/>
        <v>0.63854439691102627</v>
      </c>
    </row>
    <row r="134" spans="1:12" x14ac:dyDescent="0.3">
      <c r="A134" s="1">
        <f t="shared" si="6"/>
        <v>25</v>
      </c>
      <c r="B134" s="1">
        <f t="shared" si="12"/>
        <v>0.89752819536435569</v>
      </c>
      <c r="C134" s="1">
        <f t="shared" si="12"/>
        <v>5.3612370145469086</v>
      </c>
      <c r="D134" s="1">
        <f t="shared" si="12"/>
        <v>1</v>
      </c>
      <c r="E134" s="1">
        <f t="shared" si="8"/>
        <v>6.2587652099112638</v>
      </c>
      <c r="K134" s="1">
        <f t="shared" si="9"/>
        <v>2.0415103695280976</v>
      </c>
      <c r="L134" s="1">
        <f t="shared" si="10"/>
        <v>0</v>
      </c>
    </row>
    <row r="135" spans="1:12" x14ac:dyDescent="0.3">
      <c r="A135" s="1">
        <f t="shared" si="6"/>
        <v>26</v>
      </c>
      <c r="B135" s="1">
        <f t="shared" si="12"/>
        <v>3.4882160607167281</v>
      </c>
      <c r="C135" s="1">
        <f t="shared" si="12"/>
        <v>2.5837280284366377</v>
      </c>
      <c r="D135" s="1">
        <f t="shared" si="12"/>
        <v>1</v>
      </c>
      <c r="E135" s="1">
        <f t="shared" si="8"/>
        <v>6.0719440891533658</v>
      </c>
      <c r="K135" s="1">
        <f t="shared" si="9"/>
        <v>1.8546892487701996</v>
      </c>
      <c r="L135" s="1">
        <f t="shared" si="10"/>
        <v>0</v>
      </c>
    </row>
    <row r="136" spans="1:12" x14ac:dyDescent="0.3">
      <c r="A136" s="1">
        <f t="shared" si="6"/>
        <v>27</v>
      </c>
      <c r="B136" s="1">
        <f t="shared" si="12"/>
        <v>0.1041630630865118</v>
      </c>
      <c r="C136" s="1">
        <f t="shared" si="12"/>
        <v>1.9430490259088498</v>
      </c>
      <c r="D136" s="1">
        <f t="shared" si="12"/>
        <v>1</v>
      </c>
      <c r="E136" s="1">
        <f t="shared" si="8"/>
        <v>2.0472120889953613</v>
      </c>
      <c r="K136" s="1">
        <f t="shared" si="9"/>
        <v>-2.1700427513878049</v>
      </c>
      <c r="L136" s="1">
        <f t="shared" si="10"/>
        <v>3.1700427513878049</v>
      </c>
    </row>
    <row r="137" spans="1:12" x14ac:dyDescent="0.3">
      <c r="A137" s="1">
        <f t="shared" si="6"/>
        <v>28</v>
      </c>
      <c r="B137" s="1">
        <f t="shared" si="12"/>
        <v>0.68152010274975661</v>
      </c>
      <c r="C137" s="1">
        <f t="shared" si="12"/>
        <v>3.5054372266349345</v>
      </c>
      <c r="D137" s="1">
        <f t="shared" si="12"/>
        <v>1</v>
      </c>
      <c r="E137" s="1">
        <f t="shared" si="8"/>
        <v>4.1869573293846916</v>
      </c>
      <c r="K137" s="1">
        <f t="shared" si="9"/>
        <v>-3.0297510998474664E-2</v>
      </c>
      <c r="L137" s="1">
        <f t="shared" si="10"/>
        <v>1.0302975109984747</v>
      </c>
    </row>
    <row r="138" spans="1:12" x14ac:dyDescent="0.3">
      <c r="A138" s="1">
        <f t="shared" si="6"/>
        <v>29</v>
      </c>
      <c r="B138" s="1">
        <f t="shared" si="12"/>
        <v>-0.69337268173318445</v>
      </c>
      <c r="C138" s="1">
        <f t="shared" si="12"/>
        <v>5.1078710668090919</v>
      </c>
      <c r="D138" s="1">
        <f t="shared" si="12"/>
        <v>1</v>
      </c>
      <c r="E138" s="1">
        <f t="shared" si="8"/>
        <v>4.4144983850759072</v>
      </c>
      <c r="K138" s="1">
        <f t="shared" si="9"/>
        <v>0.19724354469274097</v>
      </c>
      <c r="L138" s="1">
        <f t="shared" si="10"/>
        <v>0.80275645530725903</v>
      </c>
    </row>
    <row r="139" spans="1:12" x14ac:dyDescent="0.3">
      <c r="A139" s="1">
        <f t="shared" si="6"/>
        <v>30</v>
      </c>
      <c r="B139" s="1">
        <f t="shared" si="12"/>
        <v>2.0896721192651682</v>
      </c>
      <c r="C139" s="1">
        <f t="shared" si="12"/>
        <v>1.5737755854394522</v>
      </c>
      <c r="D139" s="1">
        <f t="shared" si="12"/>
        <v>1</v>
      </c>
      <c r="E139" s="1">
        <f t="shared" si="8"/>
        <v>3.6634477047046206</v>
      </c>
      <c r="K139" s="1">
        <f t="shared" si="9"/>
        <v>-0.55380713567854567</v>
      </c>
      <c r="L139" s="1">
        <f t="shared" si="10"/>
        <v>1.5538071356785457</v>
      </c>
    </row>
    <row r="140" spans="1:12" x14ac:dyDescent="0.3">
      <c r="K140" s="1" t="s">
        <v>50</v>
      </c>
      <c r="L140" s="1">
        <f>SUM(L110:L139)</f>
        <v>33.657556269437485</v>
      </c>
    </row>
    <row r="142" spans="1:12" x14ac:dyDescent="0.3">
      <c r="A142" s="1" t="s">
        <v>32</v>
      </c>
      <c r="B142" s="1" t="s">
        <v>51</v>
      </c>
    </row>
    <row r="143" spans="1:12" x14ac:dyDescent="0.3">
      <c r="A143" s="1">
        <v>1</v>
      </c>
      <c r="B143" s="1">
        <v>3</v>
      </c>
    </row>
    <row r="144" spans="1:12" x14ac:dyDescent="0.3">
      <c r="A144" s="1">
        <f>A107</f>
        <v>0</v>
      </c>
      <c r="B144" s="1">
        <f t="shared" ref="B144:C144" si="13">B107</f>
        <v>1</v>
      </c>
      <c r="C144" s="1">
        <f t="shared" si="13"/>
        <v>1</v>
      </c>
    </row>
    <row r="147" spans="1:2" x14ac:dyDescent="0.3">
      <c r="A147" s="1" t="s">
        <v>36</v>
      </c>
      <c r="B147" s="1" t="s">
        <v>4</v>
      </c>
    </row>
    <row r="148" spans="1:2" x14ac:dyDescent="0.3">
      <c r="A148" s="1">
        <v>1</v>
      </c>
      <c r="B148" s="1">
        <v>1</v>
      </c>
    </row>
    <row r="149" spans="1:2" x14ac:dyDescent="0.3">
      <c r="A149" s="1">
        <f>I129</f>
        <v>4.2172548403831662</v>
      </c>
    </row>
  </sheetData>
  <sortState ref="H110:H121">
    <sortCondition descending="1" ref="H110:H1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1"/>
  <sheetViews>
    <sheetView topLeftCell="A97" workbookViewId="0">
      <selection activeCell="C111" sqref="A111:C111"/>
    </sheetView>
  </sheetViews>
  <sheetFormatPr defaultRowHeight="14.4" x14ac:dyDescent="0.3"/>
  <cols>
    <col min="1" max="16384" width="8.796875" style="1"/>
  </cols>
  <sheetData>
    <row r="2" spans="1:14" x14ac:dyDescent="0.3">
      <c r="A2" s="1" t="s">
        <v>42</v>
      </c>
      <c r="B2" s="1">
        <v>5</v>
      </c>
    </row>
    <row r="4" spans="1:14" x14ac:dyDescent="0.3">
      <c r="A4" s="1" t="s">
        <v>40</v>
      </c>
      <c r="B4" s="1">
        <v>-1</v>
      </c>
      <c r="C4" s="1">
        <v>1</v>
      </c>
    </row>
    <row r="5" spans="1:14" x14ac:dyDescent="0.3">
      <c r="A5" s="1" t="s">
        <v>41</v>
      </c>
      <c r="B5" s="1">
        <v>1</v>
      </c>
      <c r="C5" s="1">
        <v>-1</v>
      </c>
    </row>
    <row r="7" spans="1:14" x14ac:dyDescent="0.3">
      <c r="A7" s="1" t="s">
        <v>0</v>
      </c>
      <c r="B7" s="1" t="s">
        <v>9</v>
      </c>
      <c r="C7" s="1" t="s">
        <v>1</v>
      </c>
      <c r="D7" s="1" t="s">
        <v>2</v>
      </c>
      <c r="E7" s="1" t="s">
        <v>3</v>
      </c>
      <c r="F7" s="1" t="s">
        <v>43</v>
      </c>
      <c r="G7" s="1" t="s">
        <v>44</v>
      </c>
      <c r="M7" s="1" t="s">
        <v>10</v>
      </c>
    </row>
    <row r="8" spans="1:14" x14ac:dyDescent="0.3">
      <c r="A8" s="1">
        <v>1</v>
      </c>
      <c r="B8" s="1">
        <v>1</v>
      </c>
      <c r="C8" s="1">
        <f>INDEX(B$4:B$5,B8+1)+B$2*M8</f>
        <v>3.3278070514007752</v>
      </c>
      <c r="D8" s="1">
        <f>INDEX(C$4:C$5,B8+1)+B$2*N8</f>
        <v>-0.16845209113586301</v>
      </c>
      <c r="E8" s="1">
        <f>IF(B8=0,1,-1)</f>
        <v>-1</v>
      </c>
      <c r="F8" s="1">
        <f>ABS(B8-1)</f>
        <v>0</v>
      </c>
      <c r="G8" s="1">
        <f>ABS(F8-1)</f>
        <v>1</v>
      </c>
      <c r="M8" s="1">
        <v>0.46556141028015507</v>
      </c>
      <c r="N8" s="1">
        <v>0.1663095817728274</v>
      </c>
    </row>
    <row r="9" spans="1:14" x14ac:dyDescent="0.3">
      <c r="A9" s="1">
        <v>2</v>
      </c>
      <c r="B9" s="1">
        <v>1</v>
      </c>
      <c r="C9" s="1">
        <f t="shared" ref="C9:C37" si="0">INDEX(B$4:B$5,B9+1)+B$2*M9</f>
        <v>3.0390135077370992</v>
      </c>
      <c r="D9" s="1">
        <f t="shared" ref="D9:D37" si="1">INDEX(C$4:C$5,B9+1)+B$2*N9</f>
        <v>2.4847817009935338</v>
      </c>
      <c r="E9" s="1">
        <f t="shared" ref="E9:E37" si="2">IF(B9=0,1,-1)</f>
        <v>-1</v>
      </c>
      <c r="F9" s="1">
        <f t="shared" ref="F9:F37" si="3">ABS(B9-1)</f>
        <v>0</v>
      </c>
      <c r="G9" s="1">
        <f t="shared" ref="G9:G37" si="4">ABS(F9-1)</f>
        <v>1</v>
      </c>
      <c r="M9" s="1">
        <v>0.40780270154741982</v>
      </c>
      <c r="N9" s="1">
        <v>0.69695634019870678</v>
      </c>
    </row>
    <row r="10" spans="1:14" x14ac:dyDescent="0.3">
      <c r="A10" s="1">
        <v>3</v>
      </c>
      <c r="B10" s="1">
        <v>1</v>
      </c>
      <c r="C10" s="1">
        <f t="shared" si="0"/>
        <v>3.3102639944826442</v>
      </c>
      <c r="D10" s="1">
        <f t="shared" si="1"/>
        <v>3.2483174754841295</v>
      </c>
      <c r="E10" s="1">
        <f t="shared" si="2"/>
        <v>-1</v>
      </c>
      <c r="F10" s="1">
        <f t="shared" si="3"/>
        <v>0</v>
      </c>
      <c r="G10" s="1">
        <f t="shared" si="4"/>
        <v>1</v>
      </c>
      <c r="M10" s="1">
        <v>0.46205279889652884</v>
      </c>
      <c r="N10" s="1">
        <v>0.84966349509682593</v>
      </c>
    </row>
    <row r="11" spans="1:14" x14ac:dyDescent="0.3">
      <c r="A11" s="1">
        <v>4</v>
      </c>
      <c r="B11" s="1">
        <v>1</v>
      </c>
      <c r="C11" s="1">
        <f t="shared" si="0"/>
        <v>2.7211671112910194</v>
      </c>
      <c r="D11" s="1">
        <f t="shared" si="1"/>
        <v>-0.90317894090277429</v>
      </c>
      <c r="E11" s="1">
        <f t="shared" si="2"/>
        <v>-1</v>
      </c>
      <c r="F11" s="1">
        <f t="shared" si="3"/>
        <v>0</v>
      </c>
      <c r="G11" s="1">
        <f t="shared" si="4"/>
        <v>1</v>
      </c>
      <c r="M11" s="1">
        <v>0.34423342225820386</v>
      </c>
      <c r="N11" s="1">
        <v>1.9364211819445143E-2</v>
      </c>
    </row>
    <row r="12" spans="1:14" x14ac:dyDescent="0.3">
      <c r="A12" s="1">
        <v>5</v>
      </c>
      <c r="B12" s="1">
        <v>1</v>
      </c>
      <c r="C12" s="1">
        <f t="shared" si="0"/>
        <v>3.2317792652554891</v>
      </c>
      <c r="D12" s="1">
        <f t="shared" si="1"/>
        <v>-0.38327261699355208</v>
      </c>
      <c r="E12" s="1">
        <f t="shared" si="2"/>
        <v>-1</v>
      </c>
      <c r="F12" s="1">
        <f t="shared" si="3"/>
        <v>0</v>
      </c>
      <c r="G12" s="1">
        <f t="shared" si="4"/>
        <v>1</v>
      </c>
      <c r="M12" s="1">
        <v>0.44635585305109782</v>
      </c>
      <c r="N12" s="1">
        <v>0.12334547660128958</v>
      </c>
    </row>
    <row r="13" spans="1:14" x14ac:dyDescent="0.3">
      <c r="A13" s="1">
        <v>6</v>
      </c>
      <c r="B13" s="1">
        <v>1</v>
      </c>
      <c r="C13" s="1">
        <f t="shared" si="0"/>
        <v>2.2900745371505424</v>
      </c>
      <c r="D13" s="1">
        <f t="shared" si="1"/>
        <v>2.8190477811228329</v>
      </c>
      <c r="E13" s="1">
        <f t="shared" si="2"/>
        <v>-1</v>
      </c>
      <c r="F13" s="1">
        <f t="shared" si="3"/>
        <v>0</v>
      </c>
      <c r="G13" s="1">
        <f t="shared" si="4"/>
        <v>1</v>
      </c>
      <c r="M13" s="1">
        <v>0.25801490743010846</v>
      </c>
      <c r="N13" s="1">
        <v>0.76380955622456659</v>
      </c>
    </row>
    <row r="14" spans="1:14" x14ac:dyDescent="0.3">
      <c r="A14" s="1">
        <v>7</v>
      </c>
      <c r="B14" s="1">
        <v>1</v>
      </c>
      <c r="C14" s="1">
        <f t="shared" si="0"/>
        <v>4.8677632974908605</v>
      </c>
      <c r="D14" s="1">
        <f t="shared" si="1"/>
        <v>2.4461705538974563</v>
      </c>
      <c r="E14" s="1">
        <f t="shared" si="2"/>
        <v>-1</v>
      </c>
      <c r="F14" s="1">
        <f t="shared" si="3"/>
        <v>0</v>
      </c>
      <c r="G14" s="1">
        <f t="shared" si="4"/>
        <v>1</v>
      </c>
      <c r="M14" s="1">
        <v>0.77355265949817198</v>
      </c>
      <c r="N14" s="1">
        <v>0.68923411077949126</v>
      </c>
    </row>
    <row r="15" spans="1:14" x14ac:dyDescent="0.3">
      <c r="A15" s="1">
        <v>8</v>
      </c>
      <c r="B15" s="1">
        <v>1</v>
      </c>
      <c r="C15" s="1">
        <f t="shared" si="0"/>
        <v>1.4924122230667094</v>
      </c>
      <c r="D15" s="1">
        <f t="shared" si="1"/>
        <v>0.96694015187572346</v>
      </c>
      <c r="E15" s="1">
        <f t="shared" si="2"/>
        <v>-1</v>
      </c>
      <c r="F15" s="1">
        <f t="shared" si="3"/>
        <v>0</v>
      </c>
      <c r="G15" s="1">
        <f t="shared" si="4"/>
        <v>1</v>
      </c>
      <c r="M15" s="1">
        <v>9.848244461334188E-2</v>
      </c>
      <c r="N15" s="1">
        <v>0.39338803037514469</v>
      </c>
    </row>
    <row r="16" spans="1:14" x14ac:dyDescent="0.3">
      <c r="A16" s="1">
        <v>9</v>
      </c>
      <c r="B16" s="1">
        <v>1</v>
      </c>
      <c r="C16" s="1">
        <f t="shared" si="0"/>
        <v>1.140290872246619</v>
      </c>
      <c r="D16" s="1">
        <f t="shared" si="1"/>
        <v>0.61917171071099775</v>
      </c>
      <c r="E16" s="1">
        <f t="shared" si="2"/>
        <v>-1</v>
      </c>
      <c r="F16" s="1">
        <f t="shared" si="3"/>
        <v>0</v>
      </c>
      <c r="G16" s="1">
        <f t="shared" si="4"/>
        <v>1</v>
      </c>
      <c r="M16" s="1">
        <v>2.8058174449323792E-2</v>
      </c>
      <c r="N16" s="1">
        <v>0.32383434214219953</v>
      </c>
    </row>
    <row r="17" spans="1:14" x14ac:dyDescent="0.3">
      <c r="A17" s="1">
        <v>10</v>
      </c>
      <c r="B17" s="1">
        <v>1</v>
      </c>
      <c r="C17" s="1">
        <f t="shared" si="0"/>
        <v>4.3820420763529597</v>
      </c>
      <c r="D17" s="1">
        <f t="shared" si="1"/>
        <v>-0.28419667119924685</v>
      </c>
      <c r="E17" s="1">
        <f t="shared" si="2"/>
        <v>-1</v>
      </c>
      <c r="F17" s="1">
        <f t="shared" si="3"/>
        <v>0</v>
      </c>
      <c r="G17" s="1">
        <f t="shared" si="4"/>
        <v>1</v>
      </c>
      <c r="M17" s="1">
        <v>0.67640841527059192</v>
      </c>
      <c r="N17" s="1">
        <v>0.14316066576015063</v>
      </c>
    </row>
    <row r="18" spans="1:14" x14ac:dyDescent="0.3">
      <c r="A18" s="1">
        <v>11</v>
      </c>
      <c r="B18" s="1">
        <v>1</v>
      </c>
      <c r="C18" s="1">
        <f t="shared" si="0"/>
        <v>2.5796447707601868</v>
      </c>
      <c r="D18" s="1">
        <f t="shared" si="1"/>
        <v>3.2760580590908726</v>
      </c>
      <c r="E18" s="1">
        <f t="shared" si="2"/>
        <v>-1</v>
      </c>
      <c r="F18" s="1">
        <f t="shared" si="3"/>
        <v>0</v>
      </c>
      <c r="G18" s="1">
        <f t="shared" si="4"/>
        <v>1</v>
      </c>
      <c r="M18" s="1">
        <v>0.31592895415203737</v>
      </c>
      <c r="N18" s="1">
        <v>0.85521161181817451</v>
      </c>
    </row>
    <row r="19" spans="1:14" x14ac:dyDescent="0.3">
      <c r="A19" s="1">
        <v>12</v>
      </c>
      <c r="B19" s="1">
        <v>1</v>
      </c>
      <c r="C19" s="1">
        <f t="shared" si="0"/>
        <v>2.9108389591943271</v>
      </c>
      <c r="D19" s="1">
        <f t="shared" si="1"/>
        <v>1.8501510507011618</v>
      </c>
      <c r="E19" s="1">
        <f t="shared" si="2"/>
        <v>-1</v>
      </c>
      <c r="F19" s="1">
        <f t="shared" si="3"/>
        <v>0</v>
      </c>
      <c r="G19" s="1">
        <f t="shared" si="4"/>
        <v>1</v>
      </c>
      <c r="M19" s="1">
        <v>0.3821677918388654</v>
      </c>
      <c r="N19" s="1">
        <v>0.57003021014023236</v>
      </c>
    </row>
    <row r="20" spans="1:14" x14ac:dyDescent="0.3">
      <c r="A20" s="1">
        <v>13</v>
      </c>
      <c r="B20" s="1">
        <v>0</v>
      </c>
      <c r="C20" s="1">
        <f t="shared" si="0"/>
        <v>1.5636632459991389</v>
      </c>
      <c r="D20" s="1">
        <f t="shared" si="1"/>
        <v>3.6578057275779194</v>
      </c>
      <c r="E20" s="1">
        <f t="shared" si="2"/>
        <v>1</v>
      </c>
      <c r="F20" s="1">
        <f t="shared" si="3"/>
        <v>1</v>
      </c>
      <c r="G20" s="1">
        <f t="shared" si="4"/>
        <v>0</v>
      </c>
      <c r="M20" s="1">
        <v>0.51273264919982775</v>
      </c>
      <c r="N20" s="1">
        <v>0.53156114551558387</v>
      </c>
    </row>
    <row r="21" spans="1:14" x14ac:dyDescent="0.3">
      <c r="A21" s="1">
        <v>14</v>
      </c>
      <c r="B21" s="1">
        <v>0</v>
      </c>
      <c r="C21" s="1">
        <f t="shared" si="0"/>
        <v>-0.10338340490078668</v>
      </c>
      <c r="D21" s="1">
        <f t="shared" si="1"/>
        <v>2.9979578875611423</v>
      </c>
      <c r="E21" s="1">
        <f t="shared" si="2"/>
        <v>1</v>
      </c>
      <c r="F21" s="1">
        <f t="shared" si="3"/>
        <v>1</v>
      </c>
      <c r="G21" s="1">
        <f t="shared" si="4"/>
        <v>0</v>
      </c>
      <c r="M21" s="1">
        <v>0.17932331901984266</v>
      </c>
      <c r="N21" s="1">
        <v>0.39959157751222851</v>
      </c>
    </row>
    <row r="22" spans="1:14" x14ac:dyDescent="0.3">
      <c r="A22" s="1">
        <v>15</v>
      </c>
      <c r="B22" s="1">
        <v>0</v>
      </c>
      <c r="C22" s="1">
        <f t="shared" si="0"/>
        <v>1.5656860836808559</v>
      </c>
      <c r="D22" s="1">
        <f t="shared" si="1"/>
        <v>4.7366198538352569</v>
      </c>
      <c r="E22" s="1">
        <f t="shared" si="2"/>
        <v>1</v>
      </c>
      <c r="F22" s="1">
        <f t="shared" si="3"/>
        <v>1</v>
      </c>
      <c r="G22" s="1">
        <f t="shared" si="4"/>
        <v>0</v>
      </c>
      <c r="M22" s="1">
        <v>0.51313721673617119</v>
      </c>
      <c r="N22" s="1">
        <v>0.74732397076705137</v>
      </c>
    </row>
    <row r="23" spans="1:14" x14ac:dyDescent="0.3">
      <c r="A23" s="1">
        <v>16</v>
      </c>
      <c r="B23" s="1">
        <v>0</v>
      </c>
      <c r="C23" s="1">
        <f t="shared" si="0"/>
        <v>3.9047590289946443</v>
      </c>
      <c r="D23" s="1">
        <f t="shared" si="1"/>
        <v>5.1452436842824731</v>
      </c>
      <c r="E23" s="1">
        <f t="shared" si="2"/>
        <v>1</v>
      </c>
      <c r="F23" s="1">
        <f t="shared" si="3"/>
        <v>1</v>
      </c>
      <c r="G23" s="1">
        <f t="shared" si="4"/>
        <v>0</v>
      </c>
      <c r="M23" s="1">
        <v>0.98095180579892893</v>
      </c>
      <c r="N23" s="1">
        <v>0.82904873685649461</v>
      </c>
    </row>
    <row r="24" spans="1:14" x14ac:dyDescent="0.3">
      <c r="A24" s="1">
        <v>17</v>
      </c>
      <c r="B24" s="1">
        <v>0</v>
      </c>
      <c r="C24" s="1">
        <f t="shared" si="0"/>
        <v>-0.85166755693506369</v>
      </c>
      <c r="D24" s="1">
        <f t="shared" si="1"/>
        <v>1.6274075945971547</v>
      </c>
      <c r="E24" s="1">
        <f t="shared" si="2"/>
        <v>1</v>
      </c>
      <c r="F24" s="1">
        <f t="shared" si="3"/>
        <v>1</v>
      </c>
      <c r="G24" s="1">
        <f t="shared" si="4"/>
        <v>0</v>
      </c>
      <c r="M24" s="1">
        <v>2.9666488612987263E-2</v>
      </c>
      <c r="N24" s="1">
        <v>0.12548151891943093</v>
      </c>
    </row>
    <row r="25" spans="1:14" x14ac:dyDescent="0.3">
      <c r="A25" s="1">
        <v>18</v>
      </c>
      <c r="B25" s="1">
        <v>0</v>
      </c>
      <c r="C25" s="1">
        <f t="shared" si="0"/>
        <v>1.1917941602598918</v>
      </c>
      <c r="D25" s="1">
        <f t="shared" si="1"/>
        <v>3.1448701153527279</v>
      </c>
      <c r="E25" s="1">
        <f t="shared" si="2"/>
        <v>1</v>
      </c>
      <c r="F25" s="1">
        <f t="shared" si="3"/>
        <v>1</v>
      </c>
      <c r="G25" s="1">
        <f t="shared" si="4"/>
        <v>0</v>
      </c>
      <c r="M25" s="1">
        <v>0.43835883205197834</v>
      </c>
      <c r="N25" s="1">
        <v>0.42897402307054555</v>
      </c>
    </row>
    <row r="26" spans="1:14" x14ac:dyDescent="0.3">
      <c r="A26" s="1">
        <v>19</v>
      </c>
      <c r="B26" s="1">
        <v>0</v>
      </c>
      <c r="C26" s="1">
        <f t="shared" si="0"/>
        <v>2.9360180157599691</v>
      </c>
      <c r="D26" s="1">
        <f t="shared" si="1"/>
        <v>5.0112647134506849</v>
      </c>
      <c r="E26" s="1">
        <f t="shared" si="2"/>
        <v>1</v>
      </c>
      <c r="F26" s="1">
        <f t="shared" si="3"/>
        <v>1</v>
      </c>
      <c r="G26" s="1">
        <f t="shared" si="4"/>
        <v>0</v>
      </c>
      <c r="M26" s="1">
        <v>0.78720360315199378</v>
      </c>
      <c r="N26" s="1">
        <v>0.80225294269013692</v>
      </c>
    </row>
    <row r="27" spans="1:14" x14ac:dyDescent="0.3">
      <c r="A27" s="1">
        <v>20</v>
      </c>
      <c r="B27" s="1">
        <v>0</v>
      </c>
      <c r="C27" s="1">
        <f t="shared" si="0"/>
        <v>3.4026778704630569</v>
      </c>
      <c r="D27" s="1">
        <f t="shared" si="1"/>
        <v>4.8167433552902112</v>
      </c>
      <c r="E27" s="1">
        <f t="shared" si="2"/>
        <v>1</v>
      </c>
      <c r="F27" s="1">
        <f t="shared" si="3"/>
        <v>1</v>
      </c>
      <c r="G27" s="1">
        <f t="shared" si="4"/>
        <v>0</v>
      </c>
      <c r="M27" s="1">
        <v>0.88053557409261141</v>
      </c>
      <c r="N27" s="1">
        <v>0.76334867105804227</v>
      </c>
    </row>
    <row r="28" spans="1:14" x14ac:dyDescent="0.3">
      <c r="A28" s="1">
        <v>21</v>
      </c>
      <c r="B28" s="1">
        <v>0</v>
      </c>
      <c r="C28" s="1">
        <f t="shared" si="0"/>
        <v>1.4978033466823266</v>
      </c>
      <c r="D28" s="1">
        <f t="shared" si="1"/>
        <v>1.6013164103380908</v>
      </c>
      <c r="E28" s="1">
        <f t="shared" si="2"/>
        <v>1</v>
      </c>
      <c r="F28" s="1">
        <f t="shared" si="3"/>
        <v>1</v>
      </c>
      <c r="G28" s="1">
        <f t="shared" si="4"/>
        <v>0</v>
      </c>
      <c r="M28" s="1">
        <v>0.49956066933646537</v>
      </c>
      <c r="N28" s="1">
        <v>0.12026328206761816</v>
      </c>
    </row>
    <row r="29" spans="1:14" x14ac:dyDescent="0.3">
      <c r="A29" s="1">
        <v>22</v>
      </c>
      <c r="B29" s="1">
        <v>0</v>
      </c>
      <c r="C29" s="1">
        <f t="shared" si="0"/>
        <v>2.756420608019293</v>
      </c>
      <c r="D29" s="1">
        <f t="shared" si="1"/>
        <v>5.9382688596905862</v>
      </c>
      <c r="E29" s="1">
        <f t="shared" si="2"/>
        <v>1</v>
      </c>
      <c r="F29" s="1">
        <f t="shared" si="3"/>
        <v>1</v>
      </c>
      <c r="G29" s="1">
        <f t="shared" si="4"/>
        <v>0</v>
      </c>
      <c r="M29" s="1">
        <v>0.7512841216038586</v>
      </c>
      <c r="N29" s="1">
        <v>0.98765377193811721</v>
      </c>
    </row>
    <row r="30" spans="1:14" x14ac:dyDescent="0.3">
      <c r="A30" s="1">
        <v>23</v>
      </c>
      <c r="B30" s="1">
        <v>0</v>
      </c>
      <c r="C30" s="1">
        <f t="shared" si="0"/>
        <v>2.5406558401016239</v>
      </c>
      <c r="D30" s="1">
        <f t="shared" si="1"/>
        <v>4.2166086243294298</v>
      </c>
      <c r="E30" s="1">
        <f t="shared" si="2"/>
        <v>1</v>
      </c>
      <c r="F30" s="1">
        <f t="shared" si="3"/>
        <v>1</v>
      </c>
      <c r="G30" s="1">
        <f t="shared" si="4"/>
        <v>0</v>
      </c>
      <c r="M30" s="1">
        <v>0.70813116802032483</v>
      </c>
      <c r="N30" s="1">
        <v>0.64332172486588601</v>
      </c>
    </row>
    <row r="31" spans="1:14" x14ac:dyDescent="0.3">
      <c r="A31" s="1">
        <v>24</v>
      </c>
      <c r="B31" s="1">
        <v>0</v>
      </c>
      <c r="C31" s="1">
        <f t="shared" si="0"/>
        <v>2.2504790350192558</v>
      </c>
      <c r="D31" s="1">
        <f t="shared" si="1"/>
        <v>2.3282314084528846</v>
      </c>
      <c r="E31" s="1">
        <f t="shared" si="2"/>
        <v>1</v>
      </c>
      <c r="F31" s="1">
        <f t="shared" si="3"/>
        <v>1</v>
      </c>
      <c r="G31" s="1">
        <f t="shared" si="4"/>
        <v>0</v>
      </c>
      <c r="M31" s="1">
        <v>0.65009580700385117</v>
      </c>
      <c r="N31" s="1">
        <v>0.26564628169057691</v>
      </c>
    </row>
    <row r="32" spans="1:14" x14ac:dyDescent="0.3">
      <c r="A32" s="1">
        <v>25</v>
      </c>
      <c r="B32" s="1">
        <v>0</v>
      </c>
      <c r="C32" s="1">
        <f t="shared" si="0"/>
        <v>0.89752819536435569</v>
      </c>
      <c r="D32" s="1">
        <f t="shared" si="1"/>
        <v>5.3612370145469086</v>
      </c>
      <c r="E32" s="1">
        <f t="shared" si="2"/>
        <v>1</v>
      </c>
      <c r="F32" s="1">
        <f t="shared" si="3"/>
        <v>1</v>
      </c>
      <c r="G32" s="1">
        <f t="shared" si="4"/>
        <v>0</v>
      </c>
      <c r="M32" s="1">
        <v>0.37950563907287116</v>
      </c>
      <c r="N32" s="1">
        <v>0.87224740290938163</v>
      </c>
    </row>
    <row r="33" spans="1:14" x14ac:dyDescent="0.3">
      <c r="A33" s="1">
        <v>26</v>
      </c>
      <c r="B33" s="1">
        <v>0</v>
      </c>
      <c r="C33" s="1">
        <f t="shared" si="0"/>
        <v>3.4882160607167281</v>
      </c>
      <c r="D33" s="1">
        <f t="shared" si="1"/>
        <v>2.5837280284366377</v>
      </c>
      <c r="E33" s="1">
        <f t="shared" si="2"/>
        <v>1</v>
      </c>
      <c r="F33" s="1">
        <f t="shared" si="3"/>
        <v>1</v>
      </c>
      <c r="G33" s="1">
        <f t="shared" si="4"/>
        <v>0</v>
      </c>
      <c r="M33" s="1">
        <v>0.89764321214334564</v>
      </c>
      <c r="N33" s="1">
        <v>0.31674560568732757</v>
      </c>
    </row>
    <row r="34" spans="1:14" x14ac:dyDescent="0.3">
      <c r="A34" s="1">
        <v>27</v>
      </c>
      <c r="B34" s="1">
        <v>0</v>
      </c>
      <c r="C34" s="1">
        <f t="shared" si="0"/>
        <v>0.1041630630865118</v>
      </c>
      <c r="D34" s="1">
        <f t="shared" si="1"/>
        <v>1.9430490259088498</v>
      </c>
      <c r="E34" s="1">
        <f t="shared" si="2"/>
        <v>1</v>
      </c>
      <c r="F34" s="1">
        <f t="shared" si="3"/>
        <v>1</v>
      </c>
      <c r="G34" s="1">
        <f t="shared" si="4"/>
        <v>0</v>
      </c>
      <c r="M34" s="1">
        <v>0.22083261261730236</v>
      </c>
      <c r="N34" s="1">
        <v>0.18860980518176995</v>
      </c>
    </row>
    <row r="35" spans="1:14" x14ac:dyDescent="0.3">
      <c r="A35" s="1">
        <v>28</v>
      </c>
      <c r="B35" s="1">
        <v>0</v>
      </c>
      <c r="C35" s="1">
        <f t="shared" si="0"/>
        <v>0.68152010274975661</v>
      </c>
      <c r="D35" s="1">
        <f t="shared" si="1"/>
        <v>3.5054372266349345</v>
      </c>
      <c r="E35" s="1">
        <f t="shared" si="2"/>
        <v>1</v>
      </c>
      <c r="F35" s="1">
        <f t="shared" si="3"/>
        <v>1</v>
      </c>
      <c r="G35" s="1">
        <f t="shared" si="4"/>
        <v>0</v>
      </c>
      <c r="M35" s="1">
        <v>0.33630402054995134</v>
      </c>
      <c r="N35" s="1">
        <v>0.5010874453269869</v>
      </c>
    </row>
    <row r="36" spans="1:14" x14ac:dyDescent="0.3">
      <c r="A36" s="1">
        <v>29</v>
      </c>
      <c r="B36" s="1">
        <v>0</v>
      </c>
      <c r="C36" s="1">
        <f t="shared" si="0"/>
        <v>-0.69337268173318445</v>
      </c>
      <c r="D36" s="1">
        <f t="shared" si="1"/>
        <v>5.1078710668090919</v>
      </c>
      <c r="E36" s="1">
        <f t="shared" si="2"/>
        <v>1</v>
      </c>
      <c r="F36" s="1">
        <f t="shared" si="3"/>
        <v>1</v>
      </c>
      <c r="G36" s="1">
        <f t="shared" si="4"/>
        <v>0</v>
      </c>
      <c r="M36" s="1">
        <v>6.132546365336311E-2</v>
      </c>
      <c r="N36" s="1">
        <v>0.82157421336181835</v>
      </c>
    </row>
    <row r="37" spans="1:14" x14ac:dyDescent="0.3">
      <c r="A37" s="1">
        <v>30</v>
      </c>
      <c r="B37" s="1">
        <v>0</v>
      </c>
      <c r="C37" s="1">
        <f t="shared" si="0"/>
        <v>2.0896721192651682</v>
      </c>
      <c r="D37" s="1">
        <f t="shared" si="1"/>
        <v>1.5737755854394522</v>
      </c>
      <c r="E37" s="1">
        <f t="shared" si="2"/>
        <v>1</v>
      </c>
      <c r="F37" s="1">
        <f t="shared" si="3"/>
        <v>1</v>
      </c>
      <c r="G37" s="1">
        <f t="shared" si="4"/>
        <v>0</v>
      </c>
      <c r="M37" s="1">
        <v>0.61793442385303365</v>
      </c>
      <c r="N37" s="1">
        <v>0.11475511708789043</v>
      </c>
    </row>
    <row r="38" spans="1:14" x14ac:dyDescent="0.3">
      <c r="E38" s="1" t="s">
        <v>45</v>
      </c>
      <c r="F38" s="1">
        <f>SUM(F8:F37)</f>
        <v>18</v>
      </c>
      <c r="G38" s="1">
        <f>SUM(G8:G37)</f>
        <v>12</v>
      </c>
    </row>
    <row r="40" spans="1:14" x14ac:dyDescent="0.3">
      <c r="A40" s="1" t="s">
        <v>30</v>
      </c>
    </row>
    <row r="41" spans="1:14" x14ac:dyDescent="0.3">
      <c r="A41" s="1">
        <f>A37</f>
        <v>30</v>
      </c>
      <c r="B41" s="1">
        <v>3</v>
      </c>
    </row>
    <row r="42" spans="1:14" x14ac:dyDescent="0.3">
      <c r="A42" s="1">
        <v>1</v>
      </c>
      <c r="B42" s="1">
        <f>C8</f>
        <v>3.3278070514007752</v>
      </c>
      <c r="C42" s="1">
        <f>D8</f>
        <v>-0.16845209113586301</v>
      </c>
    </row>
    <row r="43" spans="1:14" x14ac:dyDescent="0.3">
      <c r="A43" s="1">
        <v>1</v>
      </c>
      <c r="B43" s="1">
        <f>C9</f>
        <v>3.0390135077370992</v>
      </c>
      <c r="C43" s="1">
        <f>D9</f>
        <v>2.4847817009935338</v>
      </c>
    </row>
    <row r="44" spans="1:14" x14ac:dyDescent="0.3">
      <c r="A44" s="1">
        <v>1</v>
      </c>
      <c r="B44" s="1">
        <f>C10</f>
        <v>3.3102639944826442</v>
      </c>
      <c r="C44" s="1">
        <f>D10</f>
        <v>3.2483174754841295</v>
      </c>
    </row>
    <row r="45" spans="1:14" x14ac:dyDescent="0.3">
      <c r="A45" s="1">
        <v>1</v>
      </c>
      <c r="B45" s="1">
        <f>C11</f>
        <v>2.7211671112910194</v>
      </c>
      <c r="C45" s="1">
        <f>D11</f>
        <v>-0.90317894090277429</v>
      </c>
    </row>
    <row r="46" spans="1:14" x14ac:dyDescent="0.3">
      <c r="A46" s="1">
        <v>1</v>
      </c>
      <c r="B46" s="1">
        <f>C12</f>
        <v>3.2317792652554891</v>
      </c>
      <c r="C46" s="1">
        <f>D12</f>
        <v>-0.38327261699355208</v>
      </c>
    </row>
    <row r="47" spans="1:14" x14ac:dyDescent="0.3">
      <c r="A47" s="1">
        <v>1</v>
      </c>
      <c r="B47" s="1">
        <f>C13</f>
        <v>2.2900745371505424</v>
      </c>
      <c r="C47" s="1">
        <f>D13</f>
        <v>2.8190477811228329</v>
      </c>
    </row>
    <row r="48" spans="1:14" x14ac:dyDescent="0.3">
      <c r="A48" s="1">
        <v>1</v>
      </c>
      <c r="B48" s="1">
        <f>C14</f>
        <v>4.8677632974908605</v>
      </c>
      <c r="C48" s="1">
        <f>D14</f>
        <v>2.4461705538974563</v>
      </c>
    </row>
    <row r="49" spans="1:3" x14ac:dyDescent="0.3">
      <c r="A49" s="1">
        <v>1</v>
      </c>
      <c r="B49" s="1">
        <f>C15</f>
        <v>1.4924122230667094</v>
      </c>
      <c r="C49" s="1">
        <f>D15</f>
        <v>0.96694015187572346</v>
      </c>
    </row>
    <row r="50" spans="1:3" x14ac:dyDescent="0.3">
      <c r="A50" s="1">
        <v>1</v>
      </c>
      <c r="B50" s="1">
        <f>C16</f>
        <v>1.140290872246619</v>
      </c>
      <c r="C50" s="1">
        <f>D16</f>
        <v>0.61917171071099775</v>
      </c>
    </row>
    <row r="51" spans="1:3" x14ac:dyDescent="0.3">
      <c r="A51" s="1">
        <v>1</v>
      </c>
      <c r="B51" s="1">
        <f>C17</f>
        <v>4.3820420763529597</v>
      </c>
      <c r="C51" s="1">
        <f>D17</f>
        <v>-0.28419667119924685</v>
      </c>
    </row>
    <row r="52" spans="1:3" x14ac:dyDescent="0.3">
      <c r="A52" s="1">
        <v>1</v>
      </c>
      <c r="B52" s="1">
        <f>C18</f>
        <v>2.5796447707601868</v>
      </c>
      <c r="C52" s="1">
        <f>D18</f>
        <v>3.2760580590908726</v>
      </c>
    </row>
    <row r="53" spans="1:3" x14ac:dyDescent="0.3">
      <c r="A53" s="1">
        <v>1</v>
      </c>
      <c r="B53" s="1">
        <f>C19</f>
        <v>2.9108389591943271</v>
      </c>
      <c r="C53" s="1">
        <f>D19</f>
        <v>1.8501510507011618</v>
      </c>
    </row>
    <row r="54" spans="1:3" x14ac:dyDescent="0.3">
      <c r="A54" s="1">
        <v>1</v>
      </c>
      <c r="B54" s="1">
        <f>C20</f>
        <v>1.5636632459991389</v>
      </c>
      <c r="C54" s="1">
        <f>D20</f>
        <v>3.6578057275779194</v>
      </c>
    </row>
    <row r="55" spans="1:3" x14ac:dyDescent="0.3">
      <c r="A55" s="1">
        <v>1</v>
      </c>
      <c r="B55" s="1">
        <f>C21</f>
        <v>-0.10338340490078668</v>
      </c>
      <c r="C55" s="1">
        <f>D21</f>
        <v>2.9979578875611423</v>
      </c>
    </row>
    <row r="56" spans="1:3" x14ac:dyDescent="0.3">
      <c r="A56" s="1">
        <v>1</v>
      </c>
      <c r="B56" s="1">
        <f>C22</f>
        <v>1.5656860836808559</v>
      </c>
      <c r="C56" s="1">
        <f>D22</f>
        <v>4.7366198538352569</v>
      </c>
    </row>
    <row r="57" spans="1:3" x14ac:dyDescent="0.3">
      <c r="A57" s="1">
        <v>1</v>
      </c>
      <c r="B57" s="1">
        <f>C23</f>
        <v>3.9047590289946443</v>
      </c>
      <c r="C57" s="1">
        <f>D23</f>
        <v>5.1452436842824731</v>
      </c>
    </row>
    <row r="58" spans="1:3" x14ac:dyDescent="0.3">
      <c r="A58" s="1">
        <v>1</v>
      </c>
      <c r="B58" s="1">
        <f>C24</f>
        <v>-0.85166755693506369</v>
      </c>
      <c r="C58" s="1">
        <f>D24</f>
        <v>1.6274075945971547</v>
      </c>
    </row>
    <row r="59" spans="1:3" x14ac:dyDescent="0.3">
      <c r="A59" s="1">
        <v>1</v>
      </c>
      <c r="B59" s="1">
        <f>C25</f>
        <v>1.1917941602598918</v>
      </c>
      <c r="C59" s="1">
        <f>D25</f>
        <v>3.1448701153527279</v>
      </c>
    </row>
    <row r="60" spans="1:3" x14ac:dyDescent="0.3">
      <c r="A60" s="1">
        <v>1</v>
      </c>
      <c r="B60" s="1">
        <f>C26</f>
        <v>2.9360180157599691</v>
      </c>
      <c r="C60" s="1">
        <f>D26</f>
        <v>5.0112647134506849</v>
      </c>
    </row>
    <row r="61" spans="1:3" x14ac:dyDescent="0.3">
      <c r="A61" s="1">
        <v>1</v>
      </c>
      <c r="B61" s="1">
        <f>C27</f>
        <v>3.4026778704630569</v>
      </c>
      <c r="C61" s="1">
        <f>D27</f>
        <v>4.8167433552902112</v>
      </c>
    </row>
    <row r="62" spans="1:3" x14ac:dyDescent="0.3">
      <c r="A62" s="1">
        <v>1</v>
      </c>
      <c r="B62" s="1">
        <f>C28</f>
        <v>1.4978033466823266</v>
      </c>
      <c r="C62" s="1">
        <f>D28</f>
        <v>1.6013164103380908</v>
      </c>
    </row>
    <row r="63" spans="1:3" x14ac:dyDescent="0.3">
      <c r="A63" s="1">
        <v>1</v>
      </c>
      <c r="B63" s="1">
        <f>C29</f>
        <v>2.756420608019293</v>
      </c>
      <c r="C63" s="1">
        <f>D29</f>
        <v>5.9382688596905862</v>
      </c>
    </row>
    <row r="64" spans="1:3" x14ac:dyDescent="0.3">
      <c r="A64" s="1">
        <v>1</v>
      </c>
      <c r="B64" s="1">
        <f>C30</f>
        <v>2.5406558401016239</v>
      </c>
      <c r="C64" s="1">
        <f>D30</f>
        <v>4.2166086243294298</v>
      </c>
    </row>
    <row r="65" spans="1:3" x14ac:dyDescent="0.3">
      <c r="A65" s="1">
        <v>1</v>
      </c>
      <c r="B65" s="1">
        <f>C31</f>
        <v>2.2504790350192558</v>
      </c>
      <c r="C65" s="1">
        <f>D31</f>
        <v>2.3282314084528846</v>
      </c>
    </row>
    <row r="66" spans="1:3" x14ac:dyDescent="0.3">
      <c r="A66" s="1">
        <v>1</v>
      </c>
      <c r="B66" s="1">
        <f>C32</f>
        <v>0.89752819536435569</v>
      </c>
      <c r="C66" s="1">
        <f>D32</f>
        <v>5.3612370145469086</v>
      </c>
    </row>
    <row r="67" spans="1:3" x14ac:dyDescent="0.3">
      <c r="A67" s="1">
        <v>1</v>
      </c>
      <c r="B67" s="1">
        <f>C33</f>
        <v>3.4882160607167281</v>
      </c>
      <c r="C67" s="1">
        <f>D33</f>
        <v>2.5837280284366377</v>
      </c>
    </row>
    <row r="68" spans="1:3" x14ac:dyDescent="0.3">
      <c r="A68" s="1">
        <v>1</v>
      </c>
      <c r="B68" s="1">
        <f>C34</f>
        <v>0.1041630630865118</v>
      </c>
      <c r="C68" s="1">
        <f>D34</f>
        <v>1.9430490259088498</v>
      </c>
    </row>
    <row r="69" spans="1:3" x14ac:dyDescent="0.3">
      <c r="A69" s="1">
        <v>1</v>
      </c>
      <c r="B69" s="1">
        <f>C35</f>
        <v>0.68152010274975661</v>
      </c>
      <c r="C69" s="1">
        <f>D35</f>
        <v>3.5054372266349345</v>
      </c>
    </row>
    <row r="70" spans="1:3" x14ac:dyDescent="0.3">
      <c r="A70" s="1">
        <v>1</v>
      </c>
      <c r="B70" s="1">
        <f>C36</f>
        <v>-0.69337268173318445</v>
      </c>
      <c r="C70" s="1">
        <f>D36</f>
        <v>5.1078710668090919</v>
      </c>
    </row>
    <row r="71" spans="1:3" x14ac:dyDescent="0.3">
      <c r="A71" s="1">
        <v>1</v>
      </c>
      <c r="B71" s="1">
        <f>C37</f>
        <v>2.0896721192651682</v>
      </c>
      <c r="C71" s="1">
        <f>D37</f>
        <v>1.5737755854394522</v>
      </c>
    </row>
    <row r="73" spans="1:3" x14ac:dyDescent="0.3">
      <c r="A73" s="1" t="s">
        <v>31</v>
      </c>
    </row>
    <row r="74" spans="1:3" x14ac:dyDescent="0.3">
      <c r="A74" s="1">
        <v>30</v>
      </c>
      <c r="B74" s="1">
        <v>2</v>
      </c>
    </row>
    <row r="75" spans="1:3" x14ac:dyDescent="0.3">
      <c r="A75" s="1">
        <f>B8</f>
        <v>1</v>
      </c>
      <c r="B75" s="1">
        <f>E114*D114</f>
        <v>6.8138491154295577</v>
      </c>
    </row>
    <row r="76" spans="1:3" x14ac:dyDescent="0.3">
      <c r="A76" s="1">
        <f t="shared" ref="A76:A104" si="5">B9</f>
        <v>1</v>
      </c>
      <c r="B76" s="1">
        <f t="shared" ref="B76:B104" si="6">E115*D115</f>
        <v>0.33971870419619776</v>
      </c>
    </row>
    <row r="77" spans="1:3" x14ac:dyDescent="0.3">
      <c r="A77" s="1">
        <f t="shared" si="5"/>
        <v>1</v>
      </c>
      <c r="B77" s="1">
        <f t="shared" si="6"/>
        <v>-1.05647107055609</v>
      </c>
    </row>
    <row r="78" spans="1:3" x14ac:dyDescent="0.3">
      <c r="A78" s="1">
        <f t="shared" si="5"/>
        <v>1</v>
      </c>
      <c r="B78" s="1">
        <f t="shared" si="6"/>
        <v>7.7019610673361765</v>
      </c>
    </row>
    <row r="79" spans="1:3" x14ac:dyDescent="0.3">
      <c r="A79" s="1">
        <f t="shared" si="5"/>
        <v>1</v>
      </c>
      <c r="B79" s="1">
        <f t="shared" si="6"/>
        <v>7.1806944459667408</v>
      </c>
    </row>
    <row r="80" spans="1:3" x14ac:dyDescent="0.3">
      <c r="A80" s="1">
        <f t="shared" si="5"/>
        <v>1</v>
      </c>
      <c r="B80" s="1">
        <f t="shared" si="6"/>
        <v>-1.4147923196004299</v>
      </c>
    </row>
    <row r="81" spans="1:2" x14ac:dyDescent="0.3">
      <c r="A81" s="1">
        <f t="shared" si="5"/>
        <v>1</v>
      </c>
      <c r="B81" s="1">
        <f t="shared" si="6"/>
        <v>2.8379783157484351</v>
      </c>
    </row>
    <row r="82" spans="1:2" x14ac:dyDescent="0.3">
      <c r="A82" s="1">
        <f t="shared" si="5"/>
        <v>1</v>
      </c>
      <c r="B82" s="1">
        <f t="shared" si="6"/>
        <v>1.7878854822263246</v>
      </c>
    </row>
    <row r="83" spans="1:2" x14ac:dyDescent="0.3">
      <c r="A83" s="1">
        <f t="shared" si="5"/>
        <v>1</v>
      </c>
      <c r="B83" s="1">
        <f t="shared" si="6"/>
        <v>2.1226368941023526</v>
      </c>
    </row>
    <row r="84" spans="1:2" x14ac:dyDescent="0.3">
      <c r="A84" s="1">
        <f t="shared" si="5"/>
        <v>1</v>
      </c>
      <c r="B84" s="1">
        <f t="shared" si="6"/>
        <v>8.468749228895696</v>
      </c>
    </row>
    <row r="85" spans="1:2" x14ac:dyDescent="0.3">
      <c r="A85" s="1">
        <f t="shared" si="5"/>
        <v>1</v>
      </c>
      <c r="B85" s="1">
        <f t="shared" si="6"/>
        <v>-2.0828546926861833</v>
      </c>
    </row>
    <row r="86" spans="1:2" x14ac:dyDescent="0.3">
      <c r="A86" s="1">
        <f t="shared" si="5"/>
        <v>1</v>
      </c>
      <c r="B86" s="1">
        <f t="shared" si="6"/>
        <v>1.6283740058293352</v>
      </c>
    </row>
    <row r="87" spans="1:2" x14ac:dyDescent="0.3">
      <c r="A87" s="1">
        <f t="shared" si="5"/>
        <v>0</v>
      </c>
      <c r="B87" s="1">
        <f t="shared" si="6"/>
        <v>4.2982738726924588</v>
      </c>
    </row>
    <row r="88" spans="1:2" x14ac:dyDescent="0.3">
      <c r="A88" s="1">
        <f t="shared" si="5"/>
        <v>0</v>
      </c>
      <c r="B88" s="1">
        <f t="shared" si="6"/>
        <v>4.9793390347897679</v>
      </c>
    </row>
    <row r="89" spans="1:2" x14ac:dyDescent="0.3">
      <c r="A89" s="1">
        <f t="shared" si="5"/>
        <v>0</v>
      </c>
      <c r="B89" s="1">
        <f t="shared" si="6"/>
        <v>6.7732927288185945</v>
      </c>
    </row>
    <row r="90" spans="1:2" x14ac:dyDescent="0.3">
      <c r="A90" s="1">
        <f t="shared" si="5"/>
        <v>0</v>
      </c>
      <c r="B90" s="1">
        <f t="shared" si="6"/>
        <v>4.6297781469815451</v>
      </c>
    </row>
    <row r="91" spans="1:2" x14ac:dyDescent="0.3">
      <c r="A91" s="1">
        <f t="shared" si="5"/>
        <v>0</v>
      </c>
      <c r="B91" s="1">
        <f t="shared" si="6"/>
        <v>2.8175801131388392</v>
      </c>
    </row>
    <row r="92" spans="1:2" x14ac:dyDescent="0.3">
      <c r="A92" s="1">
        <f t="shared" si="5"/>
        <v>0</v>
      </c>
      <c r="B92" s="1">
        <f t="shared" si="6"/>
        <v>3.6102071911073432</v>
      </c>
    </row>
    <row r="93" spans="1:2" x14ac:dyDescent="0.3">
      <c r="A93" s="1">
        <f t="shared" si="5"/>
        <v>0</v>
      </c>
      <c r="B93" s="1">
        <f t="shared" si="6"/>
        <v>5.5984967931512681</v>
      </c>
    </row>
    <row r="94" spans="1:2" x14ac:dyDescent="0.3">
      <c r="A94" s="1">
        <f t="shared" si="5"/>
        <v>0</v>
      </c>
      <c r="B94" s="1">
        <f t="shared" si="6"/>
        <v>4.5368681243053715</v>
      </c>
    </row>
    <row r="95" spans="1:2" x14ac:dyDescent="0.3">
      <c r="A95" s="1">
        <f t="shared" si="5"/>
        <v>0</v>
      </c>
      <c r="B95" s="1">
        <f t="shared" si="6"/>
        <v>-0.33803353952670845</v>
      </c>
    </row>
    <row r="96" spans="1:2" x14ac:dyDescent="0.3">
      <c r="A96" s="1">
        <f t="shared" si="5"/>
        <v>0</v>
      </c>
      <c r="B96" s="1">
        <f t="shared" si="6"/>
        <v>7.9641626293082695</v>
      </c>
    </row>
    <row r="97" spans="1:3" x14ac:dyDescent="0.3">
      <c r="A97" s="1">
        <f t="shared" si="5"/>
        <v>0</v>
      </c>
      <c r="B97" s="1">
        <f t="shared" si="6"/>
        <v>4.2943648387077893</v>
      </c>
    </row>
    <row r="98" spans="1:3" x14ac:dyDescent="0.3">
      <c r="A98" s="1">
        <f t="shared" si="5"/>
        <v>0</v>
      </c>
      <c r="B98" s="1">
        <f t="shared" si="6"/>
        <v>0.33971870419619776</v>
      </c>
    </row>
    <row r="99" spans="1:3" x14ac:dyDescent="0.3">
      <c r="A99" s="1">
        <f t="shared" si="5"/>
        <v>0</v>
      </c>
      <c r="B99" s="1">
        <f t="shared" si="6"/>
        <v>9.0882073692978516</v>
      </c>
    </row>
    <row r="100" spans="1:3" x14ac:dyDescent="0.3">
      <c r="A100" s="1">
        <f t="shared" si="5"/>
        <v>0</v>
      </c>
      <c r="B100" s="1">
        <f t="shared" si="6"/>
        <v>-0.70434587192863418</v>
      </c>
    </row>
    <row r="101" spans="1:3" x14ac:dyDescent="0.3">
      <c r="A101" s="1">
        <f t="shared" si="5"/>
        <v>0</v>
      </c>
      <c r="B101" s="1">
        <f t="shared" si="6"/>
        <v>2.2830917729509519</v>
      </c>
    </row>
    <row r="102" spans="1:3" x14ac:dyDescent="0.3">
      <c r="A102" s="1">
        <f t="shared" si="5"/>
        <v>0</v>
      </c>
      <c r="B102" s="1">
        <f t="shared" si="6"/>
        <v>5.1106553863128381</v>
      </c>
    </row>
    <row r="103" spans="1:3" x14ac:dyDescent="0.3">
      <c r="A103" s="1">
        <f t="shared" si="5"/>
        <v>0</v>
      </c>
      <c r="B103" s="1">
        <f t="shared" si="6"/>
        <v>10.602498281521797</v>
      </c>
    </row>
    <row r="104" spans="1:3" x14ac:dyDescent="0.3">
      <c r="A104" s="1">
        <f t="shared" si="5"/>
        <v>0</v>
      </c>
      <c r="B104" s="1">
        <f t="shared" si="6"/>
        <v>-1.1811391419283637</v>
      </c>
    </row>
    <row r="106" spans="1:3" x14ac:dyDescent="0.3">
      <c r="A106" s="1" t="s">
        <v>32</v>
      </c>
      <c r="B106" s="1" t="s">
        <v>51</v>
      </c>
    </row>
    <row r="107" spans="1:3" x14ac:dyDescent="0.3">
      <c r="A107" s="1">
        <v>1</v>
      </c>
      <c r="B107" s="1">
        <v>1</v>
      </c>
    </row>
    <row r="108" spans="1:3" x14ac:dyDescent="0.3">
      <c r="A108" s="1">
        <f>0.01</f>
        <v>0.01</v>
      </c>
    </row>
    <row r="110" spans="1:3" x14ac:dyDescent="0.3">
      <c r="A110" s="1" t="s">
        <v>4</v>
      </c>
      <c r="B110" s="1" t="s">
        <v>11</v>
      </c>
    </row>
    <row r="111" spans="1:3" x14ac:dyDescent="0.3">
      <c r="A111" s="1">
        <v>2.0422115883011411</v>
      </c>
      <c r="B111" s="1">
        <v>-1.3176118537250168</v>
      </c>
      <c r="C111" s="1">
        <v>2.2966738298370295</v>
      </c>
    </row>
    <row r="113" spans="1:15" x14ac:dyDescent="0.3">
      <c r="A113" s="1" t="str">
        <f>A7</f>
        <v>Index</v>
      </c>
      <c r="B113" s="1" t="str">
        <f>C7</f>
        <v>X</v>
      </c>
      <c r="C113" s="1" t="str">
        <f>D7</f>
        <v>Y</v>
      </c>
      <c r="D113" s="1" t="str">
        <f>E7</f>
        <v>Sgn</v>
      </c>
      <c r="E113" s="1" t="s">
        <v>16</v>
      </c>
      <c r="F113" s="1" t="s">
        <v>43</v>
      </c>
      <c r="G113" s="1" t="s">
        <v>44</v>
      </c>
      <c r="H113" s="1" t="s">
        <v>54</v>
      </c>
      <c r="J113" s="1" t="s">
        <v>14</v>
      </c>
      <c r="K113" s="1" t="s">
        <v>15</v>
      </c>
      <c r="L113" s="1" t="s">
        <v>46</v>
      </c>
      <c r="N113" s="1" t="s">
        <v>55</v>
      </c>
      <c r="O113" s="1" t="s">
        <v>17</v>
      </c>
    </row>
    <row r="114" spans="1:15" x14ac:dyDescent="0.3">
      <c r="A114" s="1">
        <f>A8</f>
        <v>1</v>
      </c>
      <c r="B114" s="1">
        <f>C8</f>
        <v>3.3278070514007752</v>
      </c>
      <c r="C114" s="1">
        <f>D8</f>
        <v>-0.16845209113586301</v>
      </c>
      <c r="D114" s="1">
        <f>E8</f>
        <v>-1</v>
      </c>
      <c r="E114" s="1">
        <f>SUMPRODUCT(B114:C114,B$111:C$111)-A$111</f>
        <v>-6.8138491154295577</v>
      </c>
      <c r="F114" s="1">
        <f>IF(AND(D114&gt;0,E114*D114&lt;1),1,0)</f>
        <v>0</v>
      </c>
      <c r="G114" s="1">
        <f>IF(AND(D114&lt;0,D114*E114&lt;1),1,0)</f>
        <v>0</v>
      </c>
      <c r="H114" s="1">
        <f>SUMPRODUCT(B114:C114,B$147:C$147)</f>
        <v>-1.4171888480422647</v>
      </c>
      <c r="J114" s="1">
        <v>-6.8583502764876254</v>
      </c>
      <c r="K114" s="1">
        <v>-0.44294135072215857</v>
      </c>
      <c r="L114" s="1" t="b">
        <f>J114&gt;K114</f>
        <v>0</v>
      </c>
      <c r="N114" s="1">
        <f>H114-L$134</f>
        <v>2.7587818990467619</v>
      </c>
      <c r="O114" s="1">
        <f>MAX(0,1-N114*D114)</f>
        <v>3.7587818990467619</v>
      </c>
    </row>
    <row r="115" spans="1:15" x14ac:dyDescent="0.3">
      <c r="A115" s="1">
        <f>A9</f>
        <v>2</v>
      </c>
      <c r="B115" s="1">
        <f>C9</f>
        <v>3.0390135077370992</v>
      </c>
      <c r="C115" s="1">
        <f>D9</f>
        <v>2.4847817009935338</v>
      </c>
      <c r="D115" s="1">
        <f>E9</f>
        <v>-1</v>
      </c>
      <c r="E115" s="1">
        <f t="shared" ref="E115:E143" si="7">SUMPRODUCT(B115:C115,B$111:C$111)-A$111</f>
        <v>-0.33971870419619776</v>
      </c>
      <c r="F115" s="1">
        <f t="shared" ref="F115:F143" si="8">IF(AND(D115&gt;0,E115*D115&lt;1),D115,0)</f>
        <v>0</v>
      </c>
      <c r="G115" s="1">
        <f t="shared" ref="G115:G143" si="9">IF(AND(D115&lt;0,D115*E115&lt;1),1,0)</f>
        <v>1</v>
      </c>
      <c r="H115" s="1">
        <f t="shared" ref="H115:H143" si="10">SUMPRODUCT(B115:C115,B$147:C$147)</f>
        <v>-3.7620686257549298</v>
      </c>
      <c r="J115" s="1">
        <v>-6.6600443085183132</v>
      </c>
      <c r="K115" s="1">
        <v>-1.118697239626457</v>
      </c>
      <c r="L115" s="1" t="b">
        <f>J115&gt;K115</f>
        <v>0</v>
      </c>
      <c r="N115" s="1">
        <f t="shared" ref="N115:N143" si="11">H115-L$134</f>
        <v>0.41390212133409676</v>
      </c>
      <c r="O115" s="1">
        <f t="shared" ref="O115:O143" si="12">MAX(0,1-N115*D115)</f>
        <v>1.4139021213340968</v>
      </c>
    </row>
    <row r="116" spans="1:15" x14ac:dyDescent="0.3">
      <c r="A116" s="1">
        <f>A10</f>
        <v>3</v>
      </c>
      <c r="B116" s="1">
        <f>C10</f>
        <v>3.3102639944826442</v>
      </c>
      <c r="C116" s="1">
        <f>D10</f>
        <v>3.2483174754841295</v>
      </c>
      <c r="D116" s="1">
        <f>E10</f>
        <v>-1</v>
      </c>
      <c r="E116" s="1">
        <f t="shared" si="7"/>
        <v>1.05647107055609</v>
      </c>
      <c r="F116" s="1">
        <f t="shared" si="8"/>
        <v>0</v>
      </c>
      <c r="G116" s="1">
        <f t="shared" si="9"/>
        <v>1</v>
      </c>
      <c r="H116" s="1">
        <f t="shared" si="10"/>
        <v>-4.6045522858754939</v>
      </c>
      <c r="J116" s="1">
        <v>-6.1152136637978565</v>
      </c>
      <c r="K116" s="1">
        <v>-1.170828724434632</v>
      </c>
      <c r="L116" s="1" t="b">
        <f>J116&gt;K116</f>
        <v>0</v>
      </c>
      <c r="N116" s="1">
        <f t="shared" si="11"/>
        <v>-0.42858153878646732</v>
      </c>
      <c r="O116" s="1">
        <f t="shared" si="12"/>
        <v>0.57141846121353268</v>
      </c>
    </row>
    <row r="117" spans="1:15" x14ac:dyDescent="0.3">
      <c r="A117" s="1">
        <f>A11</f>
        <v>4</v>
      </c>
      <c r="B117" s="1">
        <f>C11</f>
        <v>2.7211671112910194</v>
      </c>
      <c r="C117" s="1">
        <f>D11</f>
        <v>-0.90317894090277429</v>
      </c>
      <c r="D117" s="1">
        <f>E11</f>
        <v>-1</v>
      </c>
      <c r="E117" s="1">
        <f t="shared" si="7"/>
        <v>-7.7019610673361765</v>
      </c>
      <c r="F117" s="1">
        <f t="shared" si="8"/>
        <v>0</v>
      </c>
      <c r="G117" s="1">
        <f t="shared" si="9"/>
        <v>0</v>
      </c>
      <c r="H117" s="1">
        <f t="shared" si="10"/>
        <v>-0.44294135072215857</v>
      </c>
      <c r="J117" s="1">
        <v>-6.0763207273410726</v>
      </c>
      <c r="K117" s="1">
        <v>-1.4171888480422647</v>
      </c>
      <c r="L117" s="1" t="b">
        <f>J117&gt;K117</f>
        <v>0</v>
      </c>
      <c r="N117" s="1">
        <f t="shared" si="11"/>
        <v>3.7330293963668679</v>
      </c>
      <c r="O117" s="1">
        <f t="shared" si="12"/>
        <v>4.7330293963668684</v>
      </c>
    </row>
    <row r="118" spans="1:15" x14ac:dyDescent="0.3">
      <c r="A118" s="1">
        <f>A12</f>
        <v>5</v>
      </c>
      <c r="B118" s="1">
        <f>C12</f>
        <v>3.2317792652554891</v>
      </c>
      <c r="C118" s="1">
        <f>D12</f>
        <v>-0.38327261699355208</v>
      </c>
      <c r="D118" s="1">
        <f>E12</f>
        <v>-1</v>
      </c>
      <c r="E118" s="1">
        <f t="shared" si="7"/>
        <v>-7.1806944459667408</v>
      </c>
      <c r="F118" s="1">
        <f t="shared" si="8"/>
        <v>0</v>
      </c>
      <c r="G118" s="1">
        <f t="shared" si="9"/>
        <v>0</v>
      </c>
      <c r="H118" s="1">
        <f t="shared" si="10"/>
        <v>-1.170828724434632</v>
      </c>
      <c r="J118" s="1">
        <v>-5.4390189996707115</v>
      </c>
      <c r="K118" s="1">
        <v>-1.6105871610126665</v>
      </c>
      <c r="L118" s="1" t="b">
        <f>J118&gt;K118</f>
        <v>0</v>
      </c>
      <c r="N118" s="1">
        <f t="shared" si="11"/>
        <v>3.0051420226543946</v>
      </c>
      <c r="O118" s="1">
        <f t="shared" si="12"/>
        <v>4.005142022654395</v>
      </c>
    </row>
    <row r="119" spans="1:15" x14ac:dyDescent="0.3">
      <c r="A119" s="1">
        <f>A13</f>
        <v>6</v>
      </c>
      <c r="B119" s="1">
        <f>C13</f>
        <v>2.2900745371505424</v>
      </c>
      <c r="C119" s="1">
        <f>D13</f>
        <v>2.8190477811228329</v>
      </c>
      <c r="D119" s="1">
        <f>E13</f>
        <v>-1</v>
      </c>
      <c r="E119" s="1">
        <f t="shared" si="7"/>
        <v>1.4147923196004299</v>
      </c>
      <c r="F119" s="1">
        <f t="shared" si="8"/>
        <v>0</v>
      </c>
      <c r="G119" s="1">
        <f t="shared" si="9"/>
        <v>1</v>
      </c>
      <c r="H119" s="1">
        <f t="shared" si="10"/>
        <v>-3.7203009761755248</v>
      </c>
      <c r="J119" s="1">
        <v>-5.1709985145889377</v>
      </c>
      <c r="K119" s="1">
        <v>-1.8078052172238024</v>
      </c>
      <c r="L119" s="1" t="b">
        <f>J119&gt;K119</f>
        <v>0</v>
      </c>
      <c r="N119" s="1">
        <f t="shared" si="11"/>
        <v>0.4556697709135018</v>
      </c>
      <c r="O119" s="1">
        <f t="shared" si="12"/>
        <v>1.4556697709135018</v>
      </c>
    </row>
    <row r="120" spans="1:15" x14ac:dyDescent="0.3">
      <c r="A120" s="1">
        <f>A14</f>
        <v>7</v>
      </c>
      <c r="B120" s="1">
        <f>C14</f>
        <v>4.8677632974908605</v>
      </c>
      <c r="C120" s="1">
        <f>D14</f>
        <v>2.4461705538974563</v>
      </c>
      <c r="D120" s="1">
        <f>E14</f>
        <v>-1</v>
      </c>
      <c r="E120" s="1">
        <f t="shared" si="7"/>
        <v>-2.8379783157484351</v>
      </c>
      <c r="F120" s="1">
        <f t="shared" si="8"/>
        <v>0</v>
      </c>
      <c r="G120" s="1">
        <f t="shared" si="9"/>
        <v>0</v>
      </c>
      <c r="H120" s="1">
        <f t="shared" si="10"/>
        <v>-4.5913324688914461</v>
      </c>
      <c r="J120" s="1">
        <v>-5.1460001324380862</v>
      </c>
      <c r="K120" s="1">
        <v>-3.1078529053205344</v>
      </c>
      <c r="L120" s="1" t="b">
        <f>J120&gt;K120</f>
        <v>0</v>
      </c>
      <c r="N120" s="1">
        <f t="shared" si="11"/>
        <v>-0.41536172180241948</v>
      </c>
      <c r="O120" s="1">
        <f t="shared" si="12"/>
        <v>0.58463827819758052</v>
      </c>
    </row>
    <row r="121" spans="1:15" x14ac:dyDescent="0.3">
      <c r="A121" s="1">
        <f>A15</f>
        <v>8</v>
      </c>
      <c r="B121" s="1">
        <f>C15</f>
        <v>1.4924122230667094</v>
      </c>
      <c r="C121" s="1">
        <f>D15</f>
        <v>0.96694015187572346</v>
      </c>
      <c r="D121" s="1">
        <f>E15</f>
        <v>-1</v>
      </c>
      <c r="E121" s="1">
        <f t="shared" si="7"/>
        <v>-1.7878854822263246</v>
      </c>
      <c r="F121" s="1">
        <f t="shared" si="8"/>
        <v>0</v>
      </c>
      <c r="G121" s="1">
        <f t="shared" si="9"/>
        <v>0</v>
      </c>
      <c r="H121" s="1">
        <f t="shared" si="10"/>
        <v>-1.6105871610126665</v>
      </c>
      <c r="J121" s="1">
        <v>-4.4492240340965568</v>
      </c>
      <c r="K121" s="1">
        <v>-3.7203009761755248</v>
      </c>
      <c r="L121" s="1" t="b">
        <f t="shared" ref="L121:L125" si="13">J121&gt;K121</f>
        <v>0</v>
      </c>
      <c r="N121" s="1">
        <f t="shared" si="11"/>
        <v>2.5653835860763601</v>
      </c>
      <c r="O121" s="1">
        <f t="shared" si="12"/>
        <v>3.5653835860763601</v>
      </c>
    </row>
    <row r="122" spans="1:15" x14ac:dyDescent="0.3">
      <c r="A122" s="1">
        <f>A16</f>
        <v>9</v>
      </c>
      <c r="B122" s="1">
        <f>C16</f>
        <v>1.140290872246619</v>
      </c>
      <c r="C122" s="1">
        <f>D16</f>
        <v>0.61917171071099775</v>
      </c>
      <c r="D122" s="1">
        <f>E16</f>
        <v>-1</v>
      </c>
      <c r="E122" s="1">
        <f t="shared" si="7"/>
        <v>-2.1226368941023526</v>
      </c>
      <c r="F122" s="1">
        <f t="shared" si="8"/>
        <v>0</v>
      </c>
      <c r="G122" s="1">
        <f t="shared" si="9"/>
        <v>0</v>
      </c>
      <c r="H122" s="1">
        <f t="shared" si="10"/>
        <v>-1.118697239626457</v>
      </c>
      <c r="J122" s="1">
        <v>-4.1610389607879412</v>
      </c>
      <c r="K122" s="1">
        <v>-3.7620686257549298</v>
      </c>
      <c r="L122" s="1" t="b">
        <f t="shared" si="13"/>
        <v>0</v>
      </c>
      <c r="N122" s="1">
        <f t="shared" si="11"/>
        <v>3.0572735074625697</v>
      </c>
      <c r="O122" s="1">
        <f t="shared" si="12"/>
        <v>4.0572735074625701</v>
      </c>
    </row>
    <row r="123" spans="1:15" x14ac:dyDescent="0.3">
      <c r="A123" s="1">
        <f>A17</f>
        <v>10</v>
      </c>
      <c r="B123" s="1">
        <f>C17</f>
        <v>4.3820420763529597</v>
      </c>
      <c r="C123" s="1">
        <f>D17</f>
        <v>-0.28419667119924685</v>
      </c>
      <c r="D123" s="1">
        <f>E17</f>
        <v>-1</v>
      </c>
      <c r="E123" s="1">
        <f t="shared" si="7"/>
        <v>-8.468749228895696</v>
      </c>
      <c r="F123" s="1">
        <f t="shared" si="8"/>
        <v>0</v>
      </c>
      <c r="G123" s="1">
        <f t="shared" si="9"/>
        <v>0</v>
      </c>
      <c r="H123" s="1">
        <f t="shared" si="10"/>
        <v>-1.8078052172238024</v>
      </c>
      <c r="J123" s="1">
        <v>-4.0671775734271938</v>
      </c>
      <c r="K123" s="1">
        <v>-4.2847639207508603</v>
      </c>
      <c r="L123" s="1" t="b">
        <f t="shared" si="13"/>
        <v>1</v>
      </c>
      <c r="N123" s="1">
        <f t="shared" si="11"/>
        <v>2.368165529865224</v>
      </c>
      <c r="O123" s="1">
        <f t="shared" si="12"/>
        <v>3.368165529865224</v>
      </c>
    </row>
    <row r="124" spans="1:15" x14ac:dyDescent="0.3">
      <c r="A124" s="1">
        <f>A18</f>
        <v>11</v>
      </c>
      <c r="B124" s="1">
        <f>C18</f>
        <v>2.5796447707601868</v>
      </c>
      <c r="C124" s="1">
        <f>D18</f>
        <v>3.2760580590908726</v>
      </c>
      <c r="D124" s="1">
        <f>E18</f>
        <v>-1</v>
      </c>
      <c r="E124" s="1">
        <f t="shared" si="7"/>
        <v>2.0828546926861833</v>
      </c>
      <c r="F124" s="1">
        <f t="shared" si="8"/>
        <v>0</v>
      </c>
      <c r="G124" s="1">
        <f t="shared" si="9"/>
        <v>1</v>
      </c>
      <c r="H124" s="1">
        <f t="shared" si="10"/>
        <v>-4.2847639207508585</v>
      </c>
      <c r="J124" s="1">
        <v>-3.6010945458316344</v>
      </c>
      <c r="K124" s="1">
        <v>-4.5913324688914461</v>
      </c>
      <c r="L124" s="1" t="b">
        <f t="shared" si="13"/>
        <v>1</v>
      </c>
      <c r="N124" s="1">
        <f t="shared" si="11"/>
        <v>-0.10879317366183194</v>
      </c>
      <c r="O124" s="1">
        <f t="shared" si="12"/>
        <v>0.89120682633816806</v>
      </c>
    </row>
    <row r="125" spans="1:15" x14ac:dyDescent="0.3">
      <c r="A125" s="1">
        <f>A19</f>
        <v>12</v>
      </c>
      <c r="B125" s="1">
        <f>C19</f>
        <v>2.9108389591943271</v>
      </c>
      <c r="C125" s="1">
        <f>D19</f>
        <v>1.8501510507011618</v>
      </c>
      <c r="D125" s="1">
        <f>E19</f>
        <v>-1</v>
      </c>
      <c r="E125" s="1">
        <f t="shared" si="7"/>
        <v>-1.6283740058293352</v>
      </c>
      <c r="F125" s="1">
        <f t="shared" si="8"/>
        <v>0</v>
      </c>
      <c r="G125" s="1">
        <f t="shared" si="9"/>
        <v>0</v>
      </c>
      <c r="H125" s="1">
        <f t="shared" si="10"/>
        <v>-3.1078529053205344</v>
      </c>
      <c r="J125" s="1">
        <v>-3.5053253431571383</v>
      </c>
      <c r="K125" s="1">
        <v>-4.6045522858754939</v>
      </c>
      <c r="L125" s="1" t="b">
        <f t="shared" si="13"/>
        <v>1</v>
      </c>
      <c r="N125" s="1">
        <f t="shared" si="11"/>
        <v>1.0681178417684922</v>
      </c>
      <c r="O125" s="1">
        <f t="shared" si="12"/>
        <v>2.0681178417684922</v>
      </c>
    </row>
    <row r="126" spans="1:15" x14ac:dyDescent="0.3">
      <c r="A126" s="1">
        <f>A20</f>
        <v>13</v>
      </c>
      <c r="B126" s="1">
        <f>C20</f>
        <v>1.5636632459991389</v>
      </c>
      <c r="C126" s="1">
        <f>D20</f>
        <v>3.6578057275779194</v>
      </c>
      <c r="D126" s="1">
        <f>E20</f>
        <v>1</v>
      </c>
      <c r="E126" s="1">
        <f t="shared" si="7"/>
        <v>4.2982738726924588</v>
      </c>
      <c r="F126" s="1">
        <f t="shared" si="8"/>
        <v>0</v>
      </c>
      <c r="G126" s="1">
        <f t="shared" si="9"/>
        <v>0</v>
      </c>
      <c r="H126" s="1">
        <f t="shared" si="10"/>
        <v>-4.1610389607879412</v>
      </c>
      <c r="J126" s="1">
        <v>-3.2425092668088933</v>
      </c>
      <c r="N126" s="1">
        <f t="shared" si="11"/>
        <v>1.4931786301085381E-2</v>
      </c>
      <c r="O126" s="1">
        <f t="shared" si="12"/>
        <v>0.98506821369891462</v>
      </c>
    </row>
    <row r="127" spans="1:15" x14ac:dyDescent="0.3">
      <c r="A127" s="1">
        <f>A21</f>
        <v>14</v>
      </c>
      <c r="B127" s="1">
        <f>C21</f>
        <v>-0.10338340490078668</v>
      </c>
      <c r="C127" s="1">
        <f>D21</f>
        <v>2.9979578875611423</v>
      </c>
      <c r="D127" s="1">
        <f>E21</f>
        <v>1</v>
      </c>
      <c r="E127" s="1">
        <f t="shared" si="7"/>
        <v>4.9793390347897679</v>
      </c>
      <c r="F127" s="1">
        <f t="shared" si="8"/>
        <v>0</v>
      </c>
      <c r="G127" s="1">
        <f t="shared" si="9"/>
        <v>0</v>
      </c>
      <c r="H127" s="1">
        <f t="shared" si="10"/>
        <v>-2.7550335183383177</v>
      </c>
      <c r="J127" s="1">
        <v>-2.7550335183383177</v>
      </c>
      <c r="N127" s="1">
        <f t="shared" si="11"/>
        <v>1.4209372287507089</v>
      </c>
      <c r="O127" s="1">
        <f t="shared" si="12"/>
        <v>0</v>
      </c>
    </row>
    <row r="128" spans="1:15" x14ac:dyDescent="0.3">
      <c r="A128" s="1">
        <f>A22</f>
        <v>15</v>
      </c>
      <c r="B128" s="1">
        <f>C22</f>
        <v>1.5656860836808559</v>
      </c>
      <c r="C128" s="1">
        <f>D22</f>
        <v>4.7366198538352569</v>
      </c>
      <c r="D128" s="1">
        <f>E22</f>
        <v>1</v>
      </c>
      <c r="E128" s="1">
        <f t="shared" si="7"/>
        <v>6.7732927288185945</v>
      </c>
      <c r="F128" s="1">
        <f t="shared" si="8"/>
        <v>0</v>
      </c>
      <c r="G128" s="1">
        <f t="shared" si="9"/>
        <v>0</v>
      </c>
      <c r="H128" s="1">
        <f t="shared" si="10"/>
        <v>-5.1709985145889377</v>
      </c>
      <c r="J128" s="1">
        <v>-2.4607806024774308</v>
      </c>
      <c r="N128" s="1">
        <f t="shared" si="11"/>
        <v>-0.99502776749991106</v>
      </c>
      <c r="O128" s="1">
        <f t="shared" si="12"/>
        <v>1.9950277674999111</v>
      </c>
    </row>
    <row r="129" spans="1:15" x14ac:dyDescent="0.3">
      <c r="A129" s="1">
        <f>A23</f>
        <v>16</v>
      </c>
      <c r="B129" s="1">
        <f>C23</f>
        <v>3.9047590289946443</v>
      </c>
      <c r="C129" s="1">
        <f>D23</f>
        <v>5.1452436842824731</v>
      </c>
      <c r="D129" s="1">
        <f>E23</f>
        <v>1</v>
      </c>
      <c r="E129" s="1">
        <f t="shared" si="7"/>
        <v>4.6297781469815451</v>
      </c>
      <c r="F129" s="1">
        <f t="shared" si="8"/>
        <v>0</v>
      </c>
      <c r="G129" s="1">
        <f t="shared" si="9"/>
        <v>0</v>
      </c>
      <c r="H129" s="1">
        <f t="shared" si="10"/>
        <v>-6.6600443085183132</v>
      </c>
      <c r="J129" s="1">
        <v>-2.2064630293263359</v>
      </c>
      <c r="N129" s="1">
        <f t="shared" si="11"/>
        <v>-2.4840735614292866</v>
      </c>
      <c r="O129" s="1">
        <f t="shared" si="12"/>
        <v>3.4840735614292866</v>
      </c>
    </row>
    <row r="130" spans="1:15" x14ac:dyDescent="0.3">
      <c r="A130" s="1">
        <f>A24</f>
        <v>17</v>
      </c>
      <c r="B130" s="1">
        <f>C24</f>
        <v>-0.85166755693506369</v>
      </c>
      <c r="C130" s="1">
        <f>D24</f>
        <v>1.6274075945971547</v>
      </c>
      <c r="D130" s="1">
        <f>E24</f>
        <v>1</v>
      </c>
      <c r="E130" s="1">
        <f t="shared" si="7"/>
        <v>2.8175801131388392</v>
      </c>
      <c r="F130" s="1">
        <f t="shared" si="8"/>
        <v>0</v>
      </c>
      <c r="G130" s="1">
        <f t="shared" si="9"/>
        <v>0</v>
      </c>
      <c r="H130" s="1">
        <f t="shared" si="10"/>
        <v>-1.1190807621195265</v>
      </c>
      <c r="J130" s="1">
        <v>-1.8666018517856544</v>
      </c>
      <c r="N130" s="1">
        <f t="shared" si="11"/>
        <v>3.0568899849695002</v>
      </c>
      <c r="O130" s="1">
        <f t="shared" si="12"/>
        <v>0</v>
      </c>
    </row>
    <row r="131" spans="1:15" x14ac:dyDescent="0.3">
      <c r="A131" s="1">
        <f>A25</f>
        <v>18</v>
      </c>
      <c r="B131" s="1">
        <f>C25</f>
        <v>1.1917941602598918</v>
      </c>
      <c r="C131" s="1">
        <f>D25</f>
        <v>3.1448701153527279</v>
      </c>
      <c r="D131" s="1">
        <f>E25</f>
        <v>1</v>
      </c>
      <c r="E131" s="1">
        <f t="shared" si="7"/>
        <v>3.6102071911073432</v>
      </c>
      <c r="F131" s="1">
        <f t="shared" si="8"/>
        <v>0</v>
      </c>
      <c r="G131" s="1">
        <f t="shared" si="9"/>
        <v>0</v>
      </c>
      <c r="H131" s="1">
        <f t="shared" si="10"/>
        <v>-3.5053253431571383</v>
      </c>
      <c r="J131" s="1">
        <v>-1.1190807621195265</v>
      </c>
      <c r="N131" s="1">
        <f t="shared" si="11"/>
        <v>0.67064540393188832</v>
      </c>
      <c r="O131" s="1">
        <f t="shared" si="12"/>
        <v>0.32935459606811168</v>
      </c>
    </row>
    <row r="132" spans="1:15" x14ac:dyDescent="0.3">
      <c r="A132" s="1">
        <f>A26</f>
        <v>19</v>
      </c>
      <c r="B132" s="1">
        <f>C26</f>
        <v>2.9360180157599691</v>
      </c>
      <c r="C132" s="1">
        <f>D26</f>
        <v>5.0112647134506849</v>
      </c>
      <c r="D132" s="1">
        <f>E26</f>
        <v>1</v>
      </c>
      <c r="E132" s="1">
        <f t="shared" si="7"/>
        <v>5.5984967931512681</v>
      </c>
      <c r="F132" s="1">
        <f t="shared" si="8"/>
        <v>0</v>
      </c>
      <c r="G132" s="1">
        <f t="shared" si="9"/>
        <v>0</v>
      </c>
      <c r="H132" s="1">
        <f t="shared" si="10"/>
        <v>-6.0763207273410726</v>
      </c>
      <c r="K132" s="1" t="s">
        <v>47</v>
      </c>
      <c r="L132" s="1">
        <f>MATCH(TRUE,L114:L125,0)</f>
        <v>10</v>
      </c>
      <c r="N132" s="1">
        <f t="shared" si="11"/>
        <v>-1.900349980252046</v>
      </c>
      <c r="O132" s="1">
        <f t="shared" si="12"/>
        <v>2.900349980252046</v>
      </c>
    </row>
    <row r="133" spans="1:15" x14ac:dyDescent="0.3">
      <c r="A133" s="1">
        <f>A27</f>
        <v>20</v>
      </c>
      <c r="B133" s="1">
        <f>C27</f>
        <v>3.4026778704630569</v>
      </c>
      <c r="C133" s="1">
        <f>D27</f>
        <v>4.8167433552902112</v>
      </c>
      <c r="D133" s="1">
        <f>E27</f>
        <v>1</v>
      </c>
      <c r="E133" s="1">
        <f t="shared" si="7"/>
        <v>4.5368681243053715</v>
      </c>
      <c r="F133" s="1">
        <f t="shared" si="8"/>
        <v>0</v>
      </c>
      <c r="G133" s="1">
        <f t="shared" si="9"/>
        <v>0</v>
      </c>
      <c r="H133" s="1">
        <f t="shared" si="10"/>
        <v>-6.1152136637978565</v>
      </c>
      <c r="K133" s="1" t="s">
        <v>48</v>
      </c>
      <c r="L133" s="1">
        <f>(INDEX(J114:J125,L132)+INDEX(K114:K125,L132))/2</f>
        <v>-4.1759707470890266</v>
      </c>
      <c r="N133" s="1">
        <f t="shared" si="11"/>
        <v>-1.9392429167088299</v>
      </c>
      <c r="O133" s="1">
        <f t="shared" si="12"/>
        <v>2.9392429167088299</v>
      </c>
    </row>
    <row r="134" spans="1:15" x14ac:dyDescent="0.3">
      <c r="A134" s="1">
        <f>A28</f>
        <v>21</v>
      </c>
      <c r="B134" s="1">
        <f>C28</f>
        <v>1.4978033466823266</v>
      </c>
      <c r="C134" s="1">
        <f>D28</f>
        <v>1.6013164103380908</v>
      </c>
      <c r="D134" s="1">
        <f>E28</f>
        <v>1</v>
      </c>
      <c r="E134" s="1">
        <f t="shared" si="7"/>
        <v>-0.33803353952670845</v>
      </c>
      <c r="F134" s="1">
        <f t="shared" si="8"/>
        <v>1</v>
      </c>
      <c r="G134" s="1">
        <f t="shared" si="9"/>
        <v>0</v>
      </c>
      <c r="H134" s="1">
        <f t="shared" si="10"/>
        <v>-2.2064630293263359</v>
      </c>
      <c r="K134" s="1" t="s">
        <v>49</v>
      </c>
      <c r="L134" s="1">
        <f>L133</f>
        <v>-4.1759707470890266</v>
      </c>
      <c r="N134" s="1">
        <f t="shared" si="11"/>
        <v>1.9695077177626907</v>
      </c>
      <c r="O134" s="1">
        <f t="shared" si="12"/>
        <v>0</v>
      </c>
    </row>
    <row r="135" spans="1:15" x14ac:dyDescent="0.3">
      <c r="A135" s="1">
        <f>A29</f>
        <v>22</v>
      </c>
      <c r="B135" s="1">
        <f>C29</f>
        <v>2.756420608019293</v>
      </c>
      <c r="C135" s="1">
        <f>D29</f>
        <v>5.9382688596905862</v>
      </c>
      <c r="D135" s="1">
        <f>E29</f>
        <v>1</v>
      </c>
      <c r="E135" s="1">
        <f t="shared" si="7"/>
        <v>7.9641626293082695</v>
      </c>
      <c r="F135" s="1">
        <f t="shared" si="8"/>
        <v>0</v>
      </c>
      <c r="G135" s="1">
        <f t="shared" si="9"/>
        <v>0</v>
      </c>
      <c r="H135" s="1">
        <f t="shared" si="10"/>
        <v>-6.8583502764876254</v>
      </c>
      <c r="N135" s="1">
        <f t="shared" si="11"/>
        <v>-2.6823795293985988</v>
      </c>
      <c r="O135" s="1">
        <f t="shared" si="12"/>
        <v>3.6823795293985988</v>
      </c>
    </row>
    <row r="136" spans="1:15" x14ac:dyDescent="0.3">
      <c r="A136" s="1">
        <f>A30</f>
        <v>23</v>
      </c>
      <c r="B136" s="1">
        <f>C30</f>
        <v>2.5406558401016239</v>
      </c>
      <c r="C136" s="1">
        <f>D30</f>
        <v>4.2166086243294298</v>
      </c>
      <c r="D136" s="1">
        <f>E30</f>
        <v>1</v>
      </c>
      <c r="E136" s="1">
        <f t="shared" si="7"/>
        <v>4.2943648387077893</v>
      </c>
      <c r="F136" s="1">
        <f t="shared" si="8"/>
        <v>0</v>
      </c>
      <c r="G136" s="1">
        <f t="shared" si="9"/>
        <v>0</v>
      </c>
      <c r="H136" s="1">
        <f t="shared" si="10"/>
        <v>-5.1460001324380862</v>
      </c>
      <c r="N136" s="1">
        <f t="shared" si="11"/>
        <v>-0.97002938534905958</v>
      </c>
      <c r="O136" s="1">
        <f t="shared" si="12"/>
        <v>1.9700293853490596</v>
      </c>
    </row>
    <row r="137" spans="1:15" x14ac:dyDescent="0.3">
      <c r="A137" s="1">
        <f>A31</f>
        <v>24</v>
      </c>
      <c r="B137" s="1">
        <f>C31</f>
        <v>2.2504790350192558</v>
      </c>
      <c r="C137" s="1">
        <f>D31</f>
        <v>2.3282314084528846</v>
      </c>
      <c r="D137" s="1">
        <f>E31</f>
        <v>1</v>
      </c>
      <c r="E137" s="1">
        <f t="shared" si="7"/>
        <v>0.33971870419619776</v>
      </c>
      <c r="F137" s="1">
        <f t="shared" si="8"/>
        <v>1</v>
      </c>
      <c r="G137" s="1">
        <f t="shared" si="9"/>
        <v>0</v>
      </c>
      <c r="H137" s="1">
        <f t="shared" si="10"/>
        <v>-3.2425092668088933</v>
      </c>
      <c r="N137" s="1">
        <f t="shared" si="11"/>
        <v>0.93346148028013332</v>
      </c>
      <c r="O137" s="1">
        <f t="shared" si="12"/>
        <v>6.6538519719866684E-2</v>
      </c>
    </row>
    <row r="138" spans="1:15" x14ac:dyDescent="0.3">
      <c r="A138" s="1">
        <f>A32</f>
        <v>25</v>
      </c>
      <c r="B138" s="1">
        <f>C32</f>
        <v>0.89752819536435569</v>
      </c>
      <c r="C138" s="1">
        <f>D32</f>
        <v>5.3612370145469086</v>
      </c>
      <c r="D138" s="1">
        <f>E32</f>
        <v>1</v>
      </c>
      <c r="E138" s="1">
        <f t="shared" si="7"/>
        <v>9.0882073692978516</v>
      </c>
      <c r="F138" s="1">
        <f t="shared" si="8"/>
        <v>0</v>
      </c>
      <c r="G138" s="1">
        <f t="shared" si="9"/>
        <v>0</v>
      </c>
      <c r="H138" s="1">
        <f t="shared" si="10"/>
        <v>-5.4390189996707115</v>
      </c>
      <c r="N138" s="1">
        <f t="shared" si="11"/>
        <v>-1.2630482525816848</v>
      </c>
      <c r="O138" s="1">
        <f t="shared" si="12"/>
        <v>2.2630482525816848</v>
      </c>
    </row>
    <row r="139" spans="1:15" x14ac:dyDescent="0.3">
      <c r="A139" s="1">
        <f>A33</f>
        <v>26</v>
      </c>
      <c r="B139" s="1">
        <f>C33</f>
        <v>3.4882160607167281</v>
      </c>
      <c r="C139" s="1">
        <f>D33</f>
        <v>2.5837280284366377</v>
      </c>
      <c r="D139" s="1">
        <f>E33</f>
        <v>1</v>
      </c>
      <c r="E139" s="1">
        <f t="shared" si="7"/>
        <v>-0.70434587192863418</v>
      </c>
      <c r="F139" s="1">
        <f t="shared" si="8"/>
        <v>1</v>
      </c>
      <c r="G139" s="1">
        <f t="shared" si="9"/>
        <v>0</v>
      </c>
      <c r="H139" s="1">
        <f t="shared" si="10"/>
        <v>-4.0671775734271938</v>
      </c>
      <c r="N139" s="1">
        <f t="shared" si="11"/>
        <v>0.10879317366183283</v>
      </c>
      <c r="O139" s="1">
        <f t="shared" si="12"/>
        <v>0.89120682633816717</v>
      </c>
    </row>
    <row r="140" spans="1:15" x14ac:dyDescent="0.3">
      <c r="A140" s="1">
        <f>A34</f>
        <v>27</v>
      </c>
      <c r="B140" s="1">
        <f>C34</f>
        <v>0.1041630630865118</v>
      </c>
      <c r="C140" s="1">
        <f>D34</f>
        <v>1.9430490259088498</v>
      </c>
      <c r="D140" s="1">
        <f>E34</f>
        <v>1</v>
      </c>
      <c r="E140" s="1">
        <f t="shared" si="7"/>
        <v>2.2830917729509519</v>
      </c>
      <c r="F140" s="1">
        <f t="shared" si="8"/>
        <v>0</v>
      </c>
      <c r="G140" s="1">
        <f t="shared" si="9"/>
        <v>0</v>
      </c>
      <c r="H140" s="1">
        <f t="shared" si="10"/>
        <v>-1.8666018517856544</v>
      </c>
      <c r="N140" s="1">
        <f t="shared" si="11"/>
        <v>2.309368895303372</v>
      </c>
      <c r="O140" s="1">
        <f t="shared" si="12"/>
        <v>0</v>
      </c>
    </row>
    <row r="141" spans="1:15" x14ac:dyDescent="0.3">
      <c r="A141" s="1">
        <f>A35</f>
        <v>28</v>
      </c>
      <c r="B141" s="1">
        <f>C35</f>
        <v>0.68152010274975661</v>
      </c>
      <c r="C141" s="1">
        <f>D35</f>
        <v>3.5054372266349345</v>
      </c>
      <c r="D141" s="1">
        <f>E35</f>
        <v>1</v>
      </c>
      <c r="E141" s="1">
        <f t="shared" si="7"/>
        <v>5.1106553863128381</v>
      </c>
      <c r="F141" s="1">
        <f t="shared" si="8"/>
        <v>0</v>
      </c>
      <c r="G141" s="1">
        <f t="shared" si="9"/>
        <v>0</v>
      </c>
      <c r="H141" s="1">
        <f t="shared" si="10"/>
        <v>-3.6010945458316344</v>
      </c>
      <c r="N141" s="1">
        <f t="shared" si="11"/>
        <v>0.57487620125739225</v>
      </c>
      <c r="O141" s="1">
        <f t="shared" si="12"/>
        <v>0.42512379874260775</v>
      </c>
    </row>
    <row r="142" spans="1:15" x14ac:dyDescent="0.3">
      <c r="A142" s="1">
        <f>A36</f>
        <v>29</v>
      </c>
      <c r="B142" s="1">
        <f>C36</f>
        <v>-0.69337268173318445</v>
      </c>
      <c r="C142" s="1">
        <f>D36</f>
        <v>5.1078710668090919</v>
      </c>
      <c r="D142" s="1">
        <f>E36</f>
        <v>1</v>
      </c>
      <c r="E142" s="1">
        <f t="shared" si="7"/>
        <v>10.602498281521797</v>
      </c>
      <c r="F142" s="1">
        <f t="shared" si="8"/>
        <v>0</v>
      </c>
      <c r="G142" s="1">
        <f t="shared" si="9"/>
        <v>0</v>
      </c>
      <c r="H142" s="1">
        <f t="shared" si="10"/>
        <v>-4.4492240340965568</v>
      </c>
      <c r="N142" s="1">
        <f t="shared" si="11"/>
        <v>-0.27325328700753015</v>
      </c>
      <c r="O142" s="1">
        <f t="shared" si="12"/>
        <v>1.2732532870075302</v>
      </c>
    </row>
    <row r="143" spans="1:15" x14ac:dyDescent="0.3">
      <c r="A143" s="1">
        <f>A37</f>
        <v>30</v>
      </c>
      <c r="B143" s="1">
        <f>C37</f>
        <v>2.0896721192651682</v>
      </c>
      <c r="C143" s="1">
        <f>D37</f>
        <v>1.5737755854394522</v>
      </c>
      <c r="D143" s="1">
        <f>E37</f>
        <v>1</v>
      </c>
      <c r="E143" s="1">
        <f t="shared" si="7"/>
        <v>-1.1811391419283637</v>
      </c>
      <c r="F143" s="1">
        <f t="shared" si="8"/>
        <v>1</v>
      </c>
      <c r="G143" s="1">
        <f t="shared" si="9"/>
        <v>0</v>
      </c>
      <c r="H143" s="1">
        <f t="shared" si="10"/>
        <v>-2.4607806024774308</v>
      </c>
      <c r="N143" s="1">
        <f t="shared" si="11"/>
        <v>1.7151901446115958</v>
      </c>
      <c r="O143" s="1">
        <f t="shared" si="12"/>
        <v>0</v>
      </c>
    </row>
    <row r="144" spans="1:15" x14ac:dyDescent="0.3">
      <c r="E144" s="1" t="s">
        <v>53</v>
      </c>
      <c r="F144" s="1">
        <f>SUM(F114:F143)</f>
        <v>4</v>
      </c>
      <c r="G144" s="1">
        <f>SUM(G114:G143)</f>
        <v>4</v>
      </c>
      <c r="N144" s="1" t="s">
        <v>50</v>
      </c>
      <c r="O144" s="1">
        <f>SUM(O114:O143)</f>
        <v>53.677425876032167</v>
      </c>
    </row>
    <row r="146" spans="1:3" x14ac:dyDescent="0.3">
      <c r="A146" s="1" t="s">
        <v>4</v>
      </c>
      <c r="B146" s="1" t="s">
        <v>11</v>
      </c>
    </row>
    <row r="147" spans="1:3" x14ac:dyDescent="0.3">
      <c r="A147" s="1">
        <f>L133</f>
        <v>-4.1759707470890266</v>
      </c>
      <c r="B147" s="1">
        <f>SUMPRODUCT(B114:B143,F114:F143)/F144-SUMPRODUCT(B114:B143,G114:G143)/G144</f>
        <v>-0.4732065621117485</v>
      </c>
      <c r="C147" s="1">
        <f>SUMPRODUCT(C114:C143,F114:F143)/F144-SUMPRODUCT(C114:C143,G114:G143)/G144</f>
        <v>-0.93528839600607627</v>
      </c>
    </row>
    <row r="149" spans="1:3" x14ac:dyDescent="0.3">
      <c r="A149" s="1" t="s">
        <v>36</v>
      </c>
      <c r="B149" s="1" t="s">
        <v>56</v>
      </c>
    </row>
    <row r="150" spans="1:3" x14ac:dyDescent="0.3">
      <c r="A150" s="1">
        <v>1</v>
      </c>
      <c r="B150" s="1">
        <v>3</v>
      </c>
    </row>
    <row r="151" spans="1:3" x14ac:dyDescent="0.3">
      <c r="A151" s="1">
        <f>A147</f>
        <v>-4.1759707470890266</v>
      </c>
      <c r="B151" s="1">
        <f>B147</f>
        <v>-0.4732065621117485</v>
      </c>
      <c r="C151" s="1">
        <f>C147</f>
        <v>-0.93528839600607627</v>
      </c>
    </row>
  </sheetData>
  <sortState ref="K114:K125">
    <sortCondition descending="1" ref="K114:K1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9"/>
  <sheetViews>
    <sheetView topLeftCell="A121" workbookViewId="0">
      <selection sqref="A1:P111"/>
    </sheetView>
  </sheetViews>
  <sheetFormatPr defaultRowHeight="14.4" x14ac:dyDescent="0.3"/>
  <cols>
    <col min="1" max="16384" width="8.796875" style="1"/>
  </cols>
  <sheetData>
    <row r="2" spans="1:14" x14ac:dyDescent="0.3">
      <c r="A2" s="1" t="s">
        <v>42</v>
      </c>
      <c r="B2" s="1">
        <v>5</v>
      </c>
    </row>
    <row r="4" spans="1:14" x14ac:dyDescent="0.3">
      <c r="A4" s="1" t="s">
        <v>40</v>
      </c>
      <c r="B4" s="1">
        <v>-1</v>
      </c>
      <c r="C4" s="1">
        <v>1</v>
      </c>
    </row>
    <row r="5" spans="1:14" x14ac:dyDescent="0.3">
      <c r="A5" s="1" t="s">
        <v>41</v>
      </c>
      <c r="B5" s="1">
        <v>1</v>
      </c>
      <c r="C5" s="1">
        <v>-1</v>
      </c>
    </row>
    <row r="7" spans="1:14" x14ac:dyDescent="0.3">
      <c r="A7" s="1" t="s">
        <v>0</v>
      </c>
      <c r="B7" s="1" t="s">
        <v>9</v>
      </c>
      <c r="C7" s="1" t="s">
        <v>1</v>
      </c>
      <c r="D7" s="1" t="s">
        <v>2</v>
      </c>
      <c r="E7" s="1" t="s">
        <v>3</v>
      </c>
      <c r="F7" s="1" t="s">
        <v>43</v>
      </c>
      <c r="G7" s="1" t="s">
        <v>44</v>
      </c>
      <c r="M7" s="1" t="s">
        <v>10</v>
      </c>
    </row>
    <row r="8" spans="1:14" x14ac:dyDescent="0.3">
      <c r="A8" s="1">
        <v>1</v>
      </c>
      <c r="B8" s="1">
        <v>1</v>
      </c>
      <c r="C8" s="1">
        <f>INDEX(B$4:B$5,B8+1)+B$2*M8</f>
        <v>3.3278070514007752</v>
      </c>
      <c r="D8" s="1">
        <f>INDEX(C$4:C$5,B8+1)+B$2*N8</f>
        <v>-0.16845209113586301</v>
      </c>
      <c r="E8" s="1">
        <f>IF(B8=0,1,-1)</f>
        <v>-1</v>
      </c>
      <c r="F8" s="1">
        <f>ABS(B8-1)</f>
        <v>0</v>
      </c>
      <c r="G8" s="1">
        <f>ABS(F8-1)</f>
        <v>1</v>
      </c>
      <c r="M8" s="1">
        <v>0.46556141028015507</v>
      </c>
      <c r="N8" s="1">
        <v>0.1663095817728274</v>
      </c>
    </row>
    <row r="9" spans="1:14" x14ac:dyDescent="0.3">
      <c r="A9" s="1">
        <v>2</v>
      </c>
      <c r="B9" s="1">
        <v>1</v>
      </c>
      <c r="C9" s="1">
        <f t="shared" ref="C9:C37" si="0">INDEX(B$4:B$5,B9+1)+B$2*M9</f>
        <v>3.0390135077370992</v>
      </c>
      <c r="D9" s="1">
        <f t="shared" ref="D9:D37" si="1">INDEX(C$4:C$5,B9+1)+B$2*N9</f>
        <v>2.4847817009935338</v>
      </c>
      <c r="E9" s="1">
        <f t="shared" ref="E9:E37" si="2">IF(B9=0,1,-1)</f>
        <v>-1</v>
      </c>
      <c r="F9" s="1">
        <f t="shared" ref="F9:F37" si="3">ABS(B9-1)</f>
        <v>0</v>
      </c>
      <c r="G9" s="1">
        <f t="shared" ref="G9:G37" si="4">ABS(F9-1)</f>
        <v>1</v>
      </c>
      <c r="M9" s="1">
        <v>0.40780270154741982</v>
      </c>
      <c r="N9" s="1">
        <v>0.69695634019870678</v>
      </c>
    </row>
    <row r="10" spans="1:14" x14ac:dyDescent="0.3">
      <c r="A10" s="1">
        <v>3</v>
      </c>
      <c r="B10" s="1">
        <v>1</v>
      </c>
      <c r="C10" s="1">
        <f t="shared" si="0"/>
        <v>3.3102639944826442</v>
      </c>
      <c r="D10" s="1">
        <f t="shared" si="1"/>
        <v>3.2483174754841295</v>
      </c>
      <c r="E10" s="1">
        <f t="shared" si="2"/>
        <v>-1</v>
      </c>
      <c r="F10" s="1">
        <f t="shared" si="3"/>
        <v>0</v>
      </c>
      <c r="G10" s="1">
        <f t="shared" si="4"/>
        <v>1</v>
      </c>
      <c r="M10" s="1">
        <v>0.46205279889652884</v>
      </c>
      <c r="N10" s="1">
        <v>0.84966349509682593</v>
      </c>
    </row>
    <row r="11" spans="1:14" x14ac:dyDescent="0.3">
      <c r="A11" s="1">
        <v>4</v>
      </c>
      <c r="B11" s="1">
        <v>1</v>
      </c>
      <c r="C11" s="1">
        <f t="shared" si="0"/>
        <v>2.7211671112910194</v>
      </c>
      <c r="D11" s="1">
        <f t="shared" si="1"/>
        <v>-0.90317894090277429</v>
      </c>
      <c r="E11" s="1">
        <f t="shared" si="2"/>
        <v>-1</v>
      </c>
      <c r="F11" s="1">
        <f t="shared" si="3"/>
        <v>0</v>
      </c>
      <c r="G11" s="1">
        <f t="shared" si="4"/>
        <v>1</v>
      </c>
      <c r="M11" s="1">
        <v>0.34423342225820386</v>
      </c>
      <c r="N11" s="1">
        <v>1.9364211819445143E-2</v>
      </c>
    </row>
    <row r="12" spans="1:14" x14ac:dyDescent="0.3">
      <c r="A12" s="1">
        <v>5</v>
      </c>
      <c r="B12" s="1">
        <v>1</v>
      </c>
      <c r="C12" s="1">
        <f t="shared" si="0"/>
        <v>3.2317792652554891</v>
      </c>
      <c r="D12" s="1">
        <f t="shared" si="1"/>
        <v>-0.38327261699355208</v>
      </c>
      <c r="E12" s="1">
        <f t="shared" si="2"/>
        <v>-1</v>
      </c>
      <c r="F12" s="1">
        <f t="shared" si="3"/>
        <v>0</v>
      </c>
      <c r="G12" s="1">
        <f t="shared" si="4"/>
        <v>1</v>
      </c>
      <c r="M12" s="1">
        <v>0.44635585305109782</v>
      </c>
      <c r="N12" s="1">
        <v>0.12334547660128958</v>
      </c>
    </row>
    <row r="13" spans="1:14" x14ac:dyDescent="0.3">
      <c r="A13" s="1">
        <v>6</v>
      </c>
      <c r="B13" s="1">
        <v>1</v>
      </c>
      <c r="C13" s="1">
        <f t="shared" si="0"/>
        <v>2.2900745371505424</v>
      </c>
      <c r="D13" s="1">
        <f t="shared" si="1"/>
        <v>2.8190477811228329</v>
      </c>
      <c r="E13" s="1">
        <f t="shared" si="2"/>
        <v>-1</v>
      </c>
      <c r="F13" s="1">
        <f t="shared" si="3"/>
        <v>0</v>
      </c>
      <c r="G13" s="1">
        <f t="shared" si="4"/>
        <v>1</v>
      </c>
      <c r="M13" s="1">
        <v>0.25801490743010846</v>
      </c>
      <c r="N13" s="1">
        <v>0.76380955622456659</v>
      </c>
    </row>
    <row r="14" spans="1:14" x14ac:dyDescent="0.3">
      <c r="A14" s="1">
        <v>7</v>
      </c>
      <c r="B14" s="1">
        <v>1</v>
      </c>
      <c r="C14" s="1">
        <f t="shared" si="0"/>
        <v>4.8677632974908605</v>
      </c>
      <c r="D14" s="1">
        <f t="shared" si="1"/>
        <v>2.4461705538974563</v>
      </c>
      <c r="E14" s="1">
        <f t="shared" si="2"/>
        <v>-1</v>
      </c>
      <c r="F14" s="1">
        <f t="shared" si="3"/>
        <v>0</v>
      </c>
      <c r="G14" s="1">
        <f t="shared" si="4"/>
        <v>1</v>
      </c>
      <c r="M14" s="1">
        <v>0.77355265949817198</v>
      </c>
      <c r="N14" s="1">
        <v>0.68923411077949126</v>
      </c>
    </row>
    <row r="15" spans="1:14" x14ac:dyDescent="0.3">
      <c r="A15" s="1">
        <v>8</v>
      </c>
      <c r="B15" s="1">
        <v>1</v>
      </c>
      <c r="C15" s="1">
        <f t="shared" si="0"/>
        <v>1.4924122230667094</v>
      </c>
      <c r="D15" s="1">
        <f t="shared" si="1"/>
        <v>0.96694015187572346</v>
      </c>
      <c r="E15" s="1">
        <f t="shared" si="2"/>
        <v>-1</v>
      </c>
      <c r="F15" s="1">
        <f t="shared" si="3"/>
        <v>0</v>
      </c>
      <c r="G15" s="1">
        <f t="shared" si="4"/>
        <v>1</v>
      </c>
      <c r="M15" s="1">
        <v>9.848244461334188E-2</v>
      </c>
      <c r="N15" s="1">
        <v>0.39338803037514469</v>
      </c>
    </row>
    <row r="16" spans="1:14" x14ac:dyDescent="0.3">
      <c r="A16" s="1">
        <v>9</v>
      </c>
      <c r="B16" s="1">
        <v>1</v>
      </c>
      <c r="C16" s="1">
        <f t="shared" si="0"/>
        <v>1.140290872246619</v>
      </c>
      <c r="D16" s="1">
        <f t="shared" si="1"/>
        <v>0.61917171071099775</v>
      </c>
      <c r="E16" s="1">
        <f t="shared" si="2"/>
        <v>-1</v>
      </c>
      <c r="F16" s="1">
        <f t="shared" si="3"/>
        <v>0</v>
      </c>
      <c r="G16" s="1">
        <f t="shared" si="4"/>
        <v>1</v>
      </c>
      <c r="M16" s="1">
        <v>2.8058174449323792E-2</v>
      </c>
      <c r="N16" s="1">
        <v>0.32383434214219953</v>
      </c>
    </row>
    <row r="17" spans="1:14" x14ac:dyDescent="0.3">
      <c r="A17" s="1">
        <v>10</v>
      </c>
      <c r="B17" s="1">
        <v>1</v>
      </c>
      <c r="C17" s="1">
        <f t="shared" si="0"/>
        <v>4.3820420763529597</v>
      </c>
      <c r="D17" s="1">
        <f t="shared" si="1"/>
        <v>-0.28419667119924685</v>
      </c>
      <c r="E17" s="1">
        <f t="shared" si="2"/>
        <v>-1</v>
      </c>
      <c r="F17" s="1">
        <f t="shared" si="3"/>
        <v>0</v>
      </c>
      <c r="G17" s="1">
        <f t="shared" si="4"/>
        <v>1</v>
      </c>
      <c r="M17" s="1">
        <v>0.67640841527059192</v>
      </c>
      <c r="N17" s="1">
        <v>0.14316066576015063</v>
      </c>
    </row>
    <row r="18" spans="1:14" x14ac:dyDescent="0.3">
      <c r="A18" s="1">
        <v>11</v>
      </c>
      <c r="B18" s="1">
        <v>1</v>
      </c>
      <c r="C18" s="1">
        <f t="shared" si="0"/>
        <v>2.5796447707601868</v>
      </c>
      <c r="D18" s="1">
        <f t="shared" si="1"/>
        <v>3.2760580590908726</v>
      </c>
      <c r="E18" s="1">
        <f t="shared" si="2"/>
        <v>-1</v>
      </c>
      <c r="F18" s="1">
        <f t="shared" si="3"/>
        <v>0</v>
      </c>
      <c r="G18" s="1">
        <f t="shared" si="4"/>
        <v>1</v>
      </c>
      <c r="M18" s="1">
        <v>0.31592895415203737</v>
      </c>
      <c r="N18" s="1">
        <v>0.85521161181817451</v>
      </c>
    </row>
    <row r="19" spans="1:14" x14ac:dyDescent="0.3">
      <c r="A19" s="1">
        <v>12</v>
      </c>
      <c r="B19" s="1">
        <v>1</v>
      </c>
      <c r="C19" s="1">
        <f t="shared" si="0"/>
        <v>2.9108389591943271</v>
      </c>
      <c r="D19" s="1">
        <f t="shared" si="1"/>
        <v>1.8501510507011618</v>
      </c>
      <c r="E19" s="1">
        <f t="shared" si="2"/>
        <v>-1</v>
      </c>
      <c r="F19" s="1">
        <f t="shared" si="3"/>
        <v>0</v>
      </c>
      <c r="G19" s="1">
        <f t="shared" si="4"/>
        <v>1</v>
      </c>
      <c r="M19" s="1">
        <v>0.3821677918388654</v>
      </c>
      <c r="N19" s="1">
        <v>0.57003021014023236</v>
      </c>
    </row>
    <row r="20" spans="1:14" x14ac:dyDescent="0.3">
      <c r="A20" s="1">
        <v>13</v>
      </c>
      <c r="B20" s="1">
        <v>0</v>
      </c>
      <c r="C20" s="1">
        <f t="shared" si="0"/>
        <v>1.5636632459991389</v>
      </c>
      <c r="D20" s="1">
        <f t="shared" si="1"/>
        <v>3.6578057275779194</v>
      </c>
      <c r="E20" s="1">
        <f t="shared" si="2"/>
        <v>1</v>
      </c>
      <c r="F20" s="1">
        <f t="shared" si="3"/>
        <v>1</v>
      </c>
      <c r="G20" s="1">
        <f t="shared" si="4"/>
        <v>0</v>
      </c>
      <c r="M20" s="1">
        <v>0.51273264919982775</v>
      </c>
      <c r="N20" s="1">
        <v>0.53156114551558387</v>
      </c>
    </row>
    <row r="21" spans="1:14" x14ac:dyDescent="0.3">
      <c r="A21" s="1">
        <v>14</v>
      </c>
      <c r="B21" s="1">
        <v>0</v>
      </c>
      <c r="C21" s="1">
        <f t="shared" si="0"/>
        <v>-0.10338340490078668</v>
      </c>
      <c r="D21" s="1">
        <f t="shared" si="1"/>
        <v>2.9979578875611423</v>
      </c>
      <c r="E21" s="1">
        <f t="shared" si="2"/>
        <v>1</v>
      </c>
      <c r="F21" s="1">
        <f t="shared" si="3"/>
        <v>1</v>
      </c>
      <c r="G21" s="1">
        <f t="shared" si="4"/>
        <v>0</v>
      </c>
      <c r="M21" s="1">
        <v>0.17932331901984266</v>
      </c>
      <c r="N21" s="1">
        <v>0.39959157751222851</v>
      </c>
    </row>
    <row r="22" spans="1:14" x14ac:dyDescent="0.3">
      <c r="A22" s="1">
        <v>15</v>
      </c>
      <c r="B22" s="1">
        <v>0</v>
      </c>
      <c r="C22" s="1">
        <f t="shared" si="0"/>
        <v>1.5656860836808559</v>
      </c>
      <c r="D22" s="1">
        <f t="shared" si="1"/>
        <v>4.7366198538352569</v>
      </c>
      <c r="E22" s="1">
        <f t="shared" si="2"/>
        <v>1</v>
      </c>
      <c r="F22" s="1">
        <f t="shared" si="3"/>
        <v>1</v>
      </c>
      <c r="G22" s="1">
        <f t="shared" si="4"/>
        <v>0</v>
      </c>
      <c r="M22" s="1">
        <v>0.51313721673617119</v>
      </c>
      <c r="N22" s="1">
        <v>0.74732397076705137</v>
      </c>
    </row>
    <row r="23" spans="1:14" x14ac:dyDescent="0.3">
      <c r="A23" s="1">
        <v>16</v>
      </c>
      <c r="B23" s="1">
        <v>0</v>
      </c>
      <c r="C23" s="1">
        <f t="shared" si="0"/>
        <v>3.9047590289946443</v>
      </c>
      <c r="D23" s="1">
        <f t="shared" si="1"/>
        <v>5.1452436842824731</v>
      </c>
      <c r="E23" s="1">
        <f t="shared" si="2"/>
        <v>1</v>
      </c>
      <c r="F23" s="1">
        <f t="shared" si="3"/>
        <v>1</v>
      </c>
      <c r="G23" s="1">
        <f t="shared" si="4"/>
        <v>0</v>
      </c>
      <c r="M23" s="1">
        <v>0.98095180579892893</v>
      </c>
      <c r="N23" s="1">
        <v>0.82904873685649461</v>
      </c>
    </row>
    <row r="24" spans="1:14" x14ac:dyDescent="0.3">
      <c r="A24" s="1">
        <v>17</v>
      </c>
      <c r="B24" s="1">
        <v>0</v>
      </c>
      <c r="C24" s="1">
        <f t="shared" si="0"/>
        <v>-0.85166755693506369</v>
      </c>
      <c r="D24" s="1">
        <f t="shared" si="1"/>
        <v>1.6274075945971547</v>
      </c>
      <c r="E24" s="1">
        <f t="shared" si="2"/>
        <v>1</v>
      </c>
      <c r="F24" s="1">
        <f t="shared" si="3"/>
        <v>1</v>
      </c>
      <c r="G24" s="1">
        <f t="shared" si="4"/>
        <v>0</v>
      </c>
      <c r="M24" s="1">
        <v>2.9666488612987263E-2</v>
      </c>
      <c r="N24" s="1">
        <v>0.12548151891943093</v>
      </c>
    </row>
    <row r="25" spans="1:14" x14ac:dyDescent="0.3">
      <c r="A25" s="1">
        <v>18</v>
      </c>
      <c r="B25" s="1">
        <v>0</v>
      </c>
      <c r="C25" s="1">
        <f t="shared" si="0"/>
        <v>1.1917941602598918</v>
      </c>
      <c r="D25" s="1">
        <f t="shared" si="1"/>
        <v>3.1448701153527279</v>
      </c>
      <c r="E25" s="1">
        <f t="shared" si="2"/>
        <v>1</v>
      </c>
      <c r="F25" s="1">
        <f t="shared" si="3"/>
        <v>1</v>
      </c>
      <c r="G25" s="1">
        <f t="shared" si="4"/>
        <v>0</v>
      </c>
      <c r="M25" s="1">
        <v>0.43835883205197834</v>
      </c>
      <c r="N25" s="1">
        <v>0.42897402307054555</v>
      </c>
    </row>
    <row r="26" spans="1:14" x14ac:dyDescent="0.3">
      <c r="A26" s="1">
        <v>19</v>
      </c>
      <c r="B26" s="1">
        <v>0</v>
      </c>
      <c r="C26" s="1">
        <f t="shared" si="0"/>
        <v>2.9360180157599691</v>
      </c>
      <c r="D26" s="1">
        <f t="shared" si="1"/>
        <v>5.0112647134506849</v>
      </c>
      <c r="E26" s="1">
        <f t="shared" si="2"/>
        <v>1</v>
      </c>
      <c r="F26" s="1">
        <f t="shared" si="3"/>
        <v>1</v>
      </c>
      <c r="G26" s="1">
        <f t="shared" si="4"/>
        <v>0</v>
      </c>
      <c r="M26" s="1">
        <v>0.78720360315199378</v>
      </c>
      <c r="N26" s="1">
        <v>0.80225294269013692</v>
      </c>
    </row>
    <row r="27" spans="1:14" x14ac:dyDescent="0.3">
      <c r="A27" s="1">
        <v>20</v>
      </c>
      <c r="B27" s="1">
        <v>0</v>
      </c>
      <c r="C27" s="1">
        <f t="shared" si="0"/>
        <v>3.4026778704630569</v>
      </c>
      <c r="D27" s="1">
        <f t="shared" si="1"/>
        <v>4.8167433552902112</v>
      </c>
      <c r="E27" s="1">
        <f t="shared" si="2"/>
        <v>1</v>
      </c>
      <c r="F27" s="1">
        <f t="shared" si="3"/>
        <v>1</v>
      </c>
      <c r="G27" s="1">
        <f t="shared" si="4"/>
        <v>0</v>
      </c>
      <c r="M27" s="1">
        <v>0.88053557409261141</v>
      </c>
      <c r="N27" s="1">
        <v>0.76334867105804227</v>
      </c>
    </row>
    <row r="28" spans="1:14" x14ac:dyDescent="0.3">
      <c r="A28" s="1">
        <v>21</v>
      </c>
      <c r="B28" s="1">
        <v>0</v>
      </c>
      <c r="C28" s="1">
        <f t="shared" si="0"/>
        <v>1.4978033466823266</v>
      </c>
      <c r="D28" s="1">
        <f t="shared" si="1"/>
        <v>1.6013164103380908</v>
      </c>
      <c r="E28" s="1">
        <f t="shared" si="2"/>
        <v>1</v>
      </c>
      <c r="F28" s="1">
        <f t="shared" si="3"/>
        <v>1</v>
      </c>
      <c r="G28" s="1">
        <f t="shared" si="4"/>
        <v>0</v>
      </c>
      <c r="M28" s="1">
        <v>0.49956066933646537</v>
      </c>
      <c r="N28" s="1">
        <v>0.12026328206761816</v>
      </c>
    </row>
    <row r="29" spans="1:14" x14ac:dyDescent="0.3">
      <c r="A29" s="1">
        <v>22</v>
      </c>
      <c r="B29" s="1">
        <v>0</v>
      </c>
      <c r="C29" s="1">
        <f t="shared" si="0"/>
        <v>2.756420608019293</v>
      </c>
      <c r="D29" s="1">
        <f t="shared" si="1"/>
        <v>5.9382688596905862</v>
      </c>
      <c r="E29" s="1">
        <f t="shared" si="2"/>
        <v>1</v>
      </c>
      <c r="F29" s="1">
        <f t="shared" si="3"/>
        <v>1</v>
      </c>
      <c r="G29" s="1">
        <f t="shared" si="4"/>
        <v>0</v>
      </c>
      <c r="M29" s="1">
        <v>0.7512841216038586</v>
      </c>
      <c r="N29" s="1">
        <v>0.98765377193811721</v>
      </c>
    </row>
    <row r="30" spans="1:14" x14ac:dyDescent="0.3">
      <c r="A30" s="1">
        <v>23</v>
      </c>
      <c r="B30" s="1">
        <v>0</v>
      </c>
      <c r="C30" s="1">
        <f t="shared" si="0"/>
        <v>2.5406558401016239</v>
      </c>
      <c r="D30" s="1">
        <f t="shared" si="1"/>
        <v>4.2166086243294298</v>
      </c>
      <c r="E30" s="1">
        <f t="shared" si="2"/>
        <v>1</v>
      </c>
      <c r="F30" s="1">
        <f t="shared" si="3"/>
        <v>1</v>
      </c>
      <c r="G30" s="1">
        <f t="shared" si="4"/>
        <v>0</v>
      </c>
      <c r="M30" s="1">
        <v>0.70813116802032483</v>
      </c>
      <c r="N30" s="1">
        <v>0.64332172486588601</v>
      </c>
    </row>
    <row r="31" spans="1:14" x14ac:dyDescent="0.3">
      <c r="A31" s="1">
        <v>24</v>
      </c>
      <c r="B31" s="1">
        <v>0</v>
      </c>
      <c r="C31" s="1">
        <f t="shared" si="0"/>
        <v>2.2504790350192558</v>
      </c>
      <c r="D31" s="1">
        <f t="shared" si="1"/>
        <v>2.3282314084528846</v>
      </c>
      <c r="E31" s="1">
        <f t="shared" si="2"/>
        <v>1</v>
      </c>
      <c r="F31" s="1">
        <f t="shared" si="3"/>
        <v>1</v>
      </c>
      <c r="G31" s="1">
        <f t="shared" si="4"/>
        <v>0</v>
      </c>
      <c r="M31" s="1">
        <v>0.65009580700385117</v>
      </c>
      <c r="N31" s="1">
        <v>0.26564628169057691</v>
      </c>
    </row>
    <row r="32" spans="1:14" x14ac:dyDescent="0.3">
      <c r="A32" s="1">
        <v>25</v>
      </c>
      <c r="B32" s="1">
        <v>0</v>
      </c>
      <c r="C32" s="1">
        <f t="shared" si="0"/>
        <v>0.89752819536435569</v>
      </c>
      <c r="D32" s="1">
        <f t="shared" si="1"/>
        <v>5.3612370145469086</v>
      </c>
      <c r="E32" s="1">
        <f t="shared" si="2"/>
        <v>1</v>
      </c>
      <c r="F32" s="1">
        <f t="shared" si="3"/>
        <v>1</v>
      </c>
      <c r="G32" s="1">
        <f t="shared" si="4"/>
        <v>0</v>
      </c>
      <c r="M32" s="1">
        <v>0.37950563907287116</v>
      </c>
      <c r="N32" s="1">
        <v>0.87224740290938163</v>
      </c>
    </row>
    <row r="33" spans="1:14" x14ac:dyDescent="0.3">
      <c r="A33" s="1">
        <v>26</v>
      </c>
      <c r="B33" s="1">
        <v>0</v>
      </c>
      <c r="C33" s="1">
        <f t="shared" si="0"/>
        <v>3.4882160607167281</v>
      </c>
      <c r="D33" s="1">
        <f t="shared" si="1"/>
        <v>2.5837280284366377</v>
      </c>
      <c r="E33" s="1">
        <f t="shared" si="2"/>
        <v>1</v>
      </c>
      <c r="F33" s="1">
        <f t="shared" si="3"/>
        <v>1</v>
      </c>
      <c r="G33" s="1">
        <f t="shared" si="4"/>
        <v>0</v>
      </c>
      <c r="M33" s="1">
        <v>0.89764321214334564</v>
      </c>
      <c r="N33" s="1">
        <v>0.31674560568732757</v>
      </c>
    </row>
    <row r="34" spans="1:14" x14ac:dyDescent="0.3">
      <c r="A34" s="1">
        <v>27</v>
      </c>
      <c r="B34" s="1">
        <v>0</v>
      </c>
      <c r="C34" s="1">
        <f t="shared" si="0"/>
        <v>0.1041630630865118</v>
      </c>
      <c r="D34" s="1">
        <f t="shared" si="1"/>
        <v>1.9430490259088498</v>
      </c>
      <c r="E34" s="1">
        <f t="shared" si="2"/>
        <v>1</v>
      </c>
      <c r="F34" s="1">
        <f t="shared" si="3"/>
        <v>1</v>
      </c>
      <c r="G34" s="1">
        <f t="shared" si="4"/>
        <v>0</v>
      </c>
      <c r="M34" s="1">
        <v>0.22083261261730236</v>
      </c>
      <c r="N34" s="1">
        <v>0.18860980518176995</v>
      </c>
    </row>
    <row r="35" spans="1:14" x14ac:dyDescent="0.3">
      <c r="A35" s="1">
        <v>28</v>
      </c>
      <c r="B35" s="1">
        <v>0</v>
      </c>
      <c r="C35" s="1">
        <f t="shared" si="0"/>
        <v>0.68152010274975661</v>
      </c>
      <c r="D35" s="1">
        <f t="shared" si="1"/>
        <v>3.5054372266349345</v>
      </c>
      <c r="E35" s="1">
        <f t="shared" si="2"/>
        <v>1</v>
      </c>
      <c r="F35" s="1">
        <f t="shared" si="3"/>
        <v>1</v>
      </c>
      <c r="G35" s="1">
        <f t="shared" si="4"/>
        <v>0</v>
      </c>
      <c r="M35" s="1">
        <v>0.33630402054995134</v>
      </c>
      <c r="N35" s="1">
        <v>0.5010874453269869</v>
      </c>
    </row>
    <row r="36" spans="1:14" x14ac:dyDescent="0.3">
      <c r="A36" s="1">
        <v>29</v>
      </c>
      <c r="B36" s="1">
        <v>0</v>
      </c>
      <c r="C36" s="1">
        <f t="shared" si="0"/>
        <v>-0.69337268173318445</v>
      </c>
      <c r="D36" s="1">
        <f t="shared" si="1"/>
        <v>5.1078710668090919</v>
      </c>
      <c r="E36" s="1">
        <f t="shared" si="2"/>
        <v>1</v>
      </c>
      <c r="F36" s="1">
        <f t="shared" si="3"/>
        <v>1</v>
      </c>
      <c r="G36" s="1">
        <f t="shared" si="4"/>
        <v>0</v>
      </c>
      <c r="M36" s="1">
        <v>6.132546365336311E-2</v>
      </c>
      <c r="N36" s="1">
        <v>0.82157421336181835</v>
      </c>
    </row>
    <row r="37" spans="1:14" x14ac:dyDescent="0.3">
      <c r="A37" s="1">
        <v>30</v>
      </c>
      <c r="B37" s="1">
        <v>0</v>
      </c>
      <c r="C37" s="1">
        <f t="shared" si="0"/>
        <v>2.0896721192651682</v>
      </c>
      <c r="D37" s="1">
        <f t="shared" si="1"/>
        <v>1.5737755854394522</v>
      </c>
      <c r="E37" s="1">
        <f t="shared" si="2"/>
        <v>1</v>
      </c>
      <c r="F37" s="1">
        <f t="shared" si="3"/>
        <v>1</v>
      </c>
      <c r="G37" s="1">
        <f t="shared" si="4"/>
        <v>0</v>
      </c>
      <c r="M37" s="1">
        <v>0.61793442385303365</v>
      </c>
      <c r="N37" s="1">
        <v>0.11475511708789043</v>
      </c>
    </row>
    <row r="38" spans="1:14" x14ac:dyDescent="0.3">
      <c r="E38" s="1" t="s">
        <v>45</v>
      </c>
      <c r="F38" s="1">
        <f>SUM(F8:F37)</f>
        <v>18</v>
      </c>
      <c r="G38" s="1">
        <f>SUM(G8:G37)</f>
        <v>12</v>
      </c>
    </row>
    <row r="40" spans="1:14" x14ac:dyDescent="0.3">
      <c r="A40" s="1" t="s">
        <v>30</v>
      </c>
    </row>
    <row r="41" spans="1:14" x14ac:dyDescent="0.3">
      <c r="A41" s="1">
        <f>A37</f>
        <v>30</v>
      </c>
      <c r="B41" s="1">
        <v>3</v>
      </c>
    </row>
    <row r="42" spans="1:14" x14ac:dyDescent="0.3">
      <c r="A42" s="1">
        <v>1</v>
      </c>
      <c r="B42" s="1">
        <f>C8</f>
        <v>3.3278070514007752</v>
      </c>
      <c r="C42" s="1">
        <f>D8</f>
        <v>-0.16845209113586301</v>
      </c>
    </row>
    <row r="43" spans="1:14" x14ac:dyDescent="0.3">
      <c r="A43" s="1">
        <v>1</v>
      </c>
      <c r="B43" s="1">
        <f>C9</f>
        <v>3.0390135077370992</v>
      </c>
      <c r="C43" s="1">
        <f>D9</f>
        <v>2.4847817009935338</v>
      </c>
    </row>
    <row r="44" spans="1:14" x14ac:dyDescent="0.3">
      <c r="A44" s="1">
        <v>1</v>
      </c>
      <c r="B44" s="1">
        <f>C10</f>
        <v>3.3102639944826442</v>
      </c>
      <c r="C44" s="1">
        <f>D10</f>
        <v>3.2483174754841295</v>
      </c>
    </row>
    <row r="45" spans="1:14" x14ac:dyDescent="0.3">
      <c r="A45" s="1">
        <v>1</v>
      </c>
      <c r="B45" s="1">
        <f>C11</f>
        <v>2.7211671112910194</v>
      </c>
      <c r="C45" s="1">
        <f>D11</f>
        <v>-0.90317894090277429</v>
      </c>
    </row>
    <row r="46" spans="1:14" x14ac:dyDescent="0.3">
      <c r="A46" s="1">
        <v>1</v>
      </c>
      <c r="B46" s="1">
        <f>C12</f>
        <v>3.2317792652554891</v>
      </c>
      <c r="C46" s="1">
        <f>D12</f>
        <v>-0.38327261699355208</v>
      </c>
    </row>
    <row r="47" spans="1:14" x14ac:dyDescent="0.3">
      <c r="A47" s="1">
        <v>1</v>
      </c>
      <c r="B47" s="1">
        <f>C13</f>
        <v>2.2900745371505424</v>
      </c>
      <c r="C47" s="1">
        <f>D13</f>
        <v>2.8190477811228329</v>
      </c>
    </row>
    <row r="48" spans="1:14" x14ac:dyDescent="0.3">
      <c r="A48" s="1">
        <v>1</v>
      </c>
      <c r="B48" s="1">
        <f>C14</f>
        <v>4.8677632974908605</v>
      </c>
      <c r="C48" s="1">
        <f>D14</f>
        <v>2.4461705538974563</v>
      </c>
    </row>
    <row r="49" spans="1:3" x14ac:dyDescent="0.3">
      <c r="A49" s="1">
        <v>1</v>
      </c>
      <c r="B49" s="1">
        <f>C15</f>
        <v>1.4924122230667094</v>
      </c>
      <c r="C49" s="1">
        <f>D15</f>
        <v>0.96694015187572346</v>
      </c>
    </row>
    <row r="50" spans="1:3" x14ac:dyDescent="0.3">
      <c r="A50" s="1">
        <v>1</v>
      </c>
      <c r="B50" s="1">
        <f>C16</f>
        <v>1.140290872246619</v>
      </c>
      <c r="C50" s="1">
        <f>D16</f>
        <v>0.61917171071099775</v>
      </c>
    </row>
    <row r="51" spans="1:3" x14ac:dyDescent="0.3">
      <c r="A51" s="1">
        <v>1</v>
      </c>
      <c r="B51" s="1">
        <f>C17</f>
        <v>4.3820420763529597</v>
      </c>
      <c r="C51" s="1">
        <f>D17</f>
        <v>-0.28419667119924685</v>
      </c>
    </row>
    <row r="52" spans="1:3" x14ac:dyDescent="0.3">
      <c r="A52" s="1">
        <v>1</v>
      </c>
      <c r="B52" s="1">
        <f>C18</f>
        <v>2.5796447707601868</v>
      </c>
      <c r="C52" s="1">
        <f>D18</f>
        <v>3.2760580590908726</v>
      </c>
    </row>
    <row r="53" spans="1:3" x14ac:dyDescent="0.3">
      <c r="A53" s="1">
        <v>1</v>
      </c>
      <c r="B53" s="1">
        <f>C19</f>
        <v>2.9108389591943271</v>
      </c>
      <c r="C53" s="1">
        <f>D19</f>
        <v>1.8501510507011618</v>
      </c>
    </row>
    <row r="54" spans="1:3" x14ac:dyDescent="0.3">
      <c r="A54" s="1">
        <v>1</v>
      </c>
      <c r="B54" s="1">
        <f>C20</f>
        <v>1.5636632459991389</v>
      </c>
      <c r="C54" s="1">
        <f>D20</f>
        <v>3.6578057275779194</v>
      </c>
    </row>
    <row r="55" spans="1:3" x14ac:dyDescent="0.3">
      <c r="A55" s="1">
        <v>1</v>
      </c>
      <c r="B55" s="1">
        <f>C21</f>
        <v>-0.10338340490078668</v>
      </c>
      <c r="C55" s="1">
        <f>D21</f>
        <v>2.9979578875611423</v>
      </c>
    </row>
    <row r="56" spans="1:3" x14ac:dyDescent="0.3">
      <c r="A56" s="1">
        <v>1</v>
      </c>
      <c r="B56" s="1">
        <f>C22</f>
        <v>1.5656860836808559</v>
      </c>
      <c r="C56" s="1">
        <f>D22</f>
        <v>4.7366198538352569</v>
      </c>
    </row>
    <row r="57" spans="1:3" x14ac:dyDescent="0.3">
      <c r="A57" s="1">
        <v>1</v>
      </c>
      <c r="B57" s="1">
        <f>C23</f>
        <v>3.9047590289946443</v>
      </c>
      <c r="C57" s="1">
        <f>D23</f>
        <v>5.1452436842824731</v>
      </c>
    </row>
    <row r="58" spans="1:3" x14ac:dyDescent="0.3">
      <c r="A58" s="1">
        <v>1</v>
      </c>
      <c r="B58" s="1">
        <f>C24</f>
        <v>-0.85166755693506369</v>
      </c>
      <c r="C58" s="1">
        <f>D24</f>
        <v>1.6274075945971547</v>
      </c>
    </row>
    <row r="59" spans="1:3" x14ac:dyDescent="0.3">
      <c r="A59" s="1">
        <v>1</v>
      </c>
      <c r="B59" s="1">
        <f>C25</f>
        <v>1.1917941602598918</v>
      </c>
      <c r="C59" s="1">
        <f>D25</f>
        <v>3.1448701153527279</v>
      </c>
    </row>
    <row r="60" spans="1:3" x14ac:dyDescent="0.3">
      <c r="A60" s="1">
        <v>1</v>
      </c>
      <c r="B60" s="1">
        <f>C26</f>
        <v>2.9360180157599691</v>
      </c>
      <c r="C60" s="1">
        <f>D26</f>
        <v>5.0112647134506849</v>
      </c>
    </row>
    <row r="61" spans="1:3" x14ac:dyDescent="0.3">
      <c r="A61" s="1">
        <v>1</v>
      </c>
      <c r="B61" s="1">
        <f>C27</f>
        <v>3.4026778704630569</v>
      </c>
      <c r="C61" s="1">
        <f>D27</f>
        <v>4.8167433552902112</v>
      </c>
    </row>
    <row r="62" spans="1:3" x14ac:dyDescent="0.3">
      <c r="A62" s="1">
        <v>1</v>
      </c>
      <c r="B62" s="1">
        <f>C28</f>
        <v>1.4978033466823266</v>
      </c>
      <c r="C62" s="1">
        <f>D28</f>
        <v>1.6013164103380908</v>
      </c>
    </row>
    <row r="63" spans="1:3" x14ac:dyDescent="0.3">
      <c r="A63" s="1">
        <v>1</v>
      </c>
      <c r="B63" s="1">
        <f>C29</f>
        <v>2.756420608019293</v>
      </c>
      <c r="C63" s="1">
        <f>D29</f>
        <v>5.9382688596905862</v>
      </c>
    </row>
    <row r="64" spans="1:3" x14ac:dyDescent="0.3">
      <c r="A64" s="1">
        <v>1</v>
      </c>
      <c r="B64" s="1">
        <f>C30</f>
        <v>2.5406558401016239</v>
      </c>
      <c r="C64" s="1">
        <f>D30</f>
        <v>4.2166086243294298</v>
      </c>
    </row>
    <row r="65" spans="1:3" x14ac:dyDescent="0.3">
      <c r="A65" s="1">
        <v>1</v>
      </c>
      <c r="B65" s="1">
        <f>C31</f>
        <v>2.2504790350192558</v>
      </c>
      <c r="C65" s="1">
        <f>D31</f>
        <v>2.3282314084528846</v>
      </c>
    </row>
    <row r="66" spans="1:3" x14ac:dyDescent="0.3">
      <c r="A66" s="1">
        <v>1</v>
      </c>
      <c r="B66" s="1">
        <f>C32</f>
        <v>0.89752819536435569</v>
      </c>
      <c r="C66" s="1">
        <f>D32</f>
        <v>5.3612370145469086</v>
      </c>
    </row>
    <row r="67" spans="1:3" x14ac:dyDescent="0.3">
      <c r="A67" s="1">
        <v>1</v>
      </c>
      <c r="B67" s="1">
        <f>C33</f>
        <v>3.4882160607167281</v>
      </c>
      <c r="C67" s="1">
        <f>D33</f>
        <v>2.5837280284366377</v>
      </c>
    </row>
    <row r="68" spans="1:3" x14ac:dyDescent="0.3">
      <c r="A68" s="1">
        <v>1</v>
      </c>
      <c r="B68" s="1">
        <f>C34</f>
        <v>0.1041630630865118</v>
      </c>
      <c r="C68" s="1">
        <f>D34</f>
        <v>1.9430490259088498</v>
      </c>
    </row>
    <row r="69" spans="1:3" x14ac:dyDescent="0.3">
      <c r="A69" s="1">
        <v>1</v>
      </c>
      <c r="B69" s="1">
        <f>C35</f>
        <v>0.68152010274975661</v>
      </c>
      <c r="C69" s="1">
        <f>D35</f>
        <v>3.5054372266349345</v>
      </c>
    </row>
    <row r="70" spans="1:3" x14ac:dyDescent="0.3">
      <c r="A70" s="1">
        <v>1</v>
      </c>
      <c r="B70" s="1">
        <f>C36</f>
        <v>-0.69337268173318445</v>
      </c>
      <c r="C70" s="1">
        <f>D36</f>
        <v>5.1078710668090919</v>
      </c>
    </row>
    <row r="71" spans="1:3" x14ac:dyDescent="0.3">
      <c r="A71" s="1">
        <v>1</v>
      </c>
      <c r="B71" s="1">
        <f>C37</f>
        <v>2.0896721192651682</v>
      </c>
      <c r="C71" s="1">
        <f>D37</f>
        <v>1.5737755854394522</v>
      </c>
    </row>
    <row r="73" spans="1:3" x14ac:dyDescent="0.3">
      <c r="A73" s="1" t="s">
        <v>31</v>
      </c>
    </row>
    <row r="74" spans="1:3" x14ac:dyDescent="0.3">
      <c r="A74" s="1">
        <v>30</v>
      </c>
      <c r="B74" s="1">
        <v>2</v>
      </c>
    </row>
    <row r="75" spans="1:3" x14ac:dyDescent="0.3">
      <c r="A75" s="1">
        <f>B8</f>
        <v>1</v>
      </c>
      <c r="B75" s="1">
        <f>E114*D114</f>
        <v>-2.7587818990467619</v>
      </c>
    </row>
    <row r="76" spans="1:3" x14ac:dyDescent="0.3">
      <c r="A76" s="1">
        <f t="shared" ref="A76:A104" si="5">B9</f>
        <v>1</v>
      </c>
      <c r="B76" s="1">
        <f t="shared" ref="B76:B104" si="6">E115*D115</f>
        <v>-0.41390212133409676</v>
      </c>
    </row>
    <row r="77" spans="1:3" x14ac:dyDescent="0.3">
      <c r="A77" s="1">
        <f t="shared" si="5"/>
        <v>1</v>
      </c>
      <c r="B77" s="1">
        <f t="shared" si="6"/>
        <v>0.42858153878646732</v>
      </c>
    </row>
    <row r="78" spans="1:3" x14ac:dyDescent="0.3">
      <c r="A78" s="1">
        <f t="shared" si="5"/>
        <v>1</v>
      </c>
      <c r="B78" s="1">
        <f t="shared" si="6"/>
        <v>-3.7330293963668679</v>
      </c>
    </row>
    <row r="79" spans="1:3" x14ac:dyDescent="0.3">
      <c r="A79" s="1">
        <f t="shared" si="5"/>
        <v>1</v>
      </c>
      <c r="B79" s="1">
        <f t="shared" si="6"/>
        <v>-3.0051420226543946</v>
      </c>
    </row>
    <row r="80" spans="1:3" x14ac:dyDescent="0.3">
      <c r="A80" s="1">
        <f t="shared" si="5"/>
        <v>1</v>
      </c>
      <c r="B80" s="1">
        <f t="shared" si="6"/>
        <v>-0.4556697709135018</v>
      </c>
    </row>
    <row r="81" spans="1:2" x14ac:dyDescent="0.3">
      <c r="A81" s="1">
        <f t="shared" si="5"/>
        <v>1</v>
      </c>
      <c r="B81" s="1">
        <f t="shared" si="6"/>
        <v>0.41536172180241948</v>
      </c>
    </row>
    <row r="82" spans="1:2" x14ac:dyDescent="0.3">
      <c r="A82" s="1">
        <f t="shared" si="5"/>
        <v>1</v>
      </c>
      <c r="B82" s="1">
        <f t="shared" si="6"/>
        <v>-2.5653835860763601</v>
      </c>
    </row>
    <row r="83" spans="1:2" x14ac:dyDescent="0.3">
      <c r="A83" s="1">
        <f t="shared" si="5"/>
        <v>1</v>
      </c>
      <c r="B83" s="1">
        <f t="shared" si="6"/>
        <v>-3.0572735074625697</v>
      </c>
    </row>
    <row r="84" spans="1:2" x14ac:dyDescent="0.3">
      <c r="A84" s="1">
        <f t="shared" si="5"/>
        <v>1</v>
      </c>
      <c r="B84" s="1">
        <f t="shared" si="6"/>
        <v>-2.368165529865224</v>
      </c>
    </row>
    <row r="85" spans="1:2" x14ac:dyDescent="0.3">
      <c r="A85" s="1">
        <f t="shared" si="5"/>
        <v>1</v>
      </c>
      <c r="B85" s="1">
        <f t="shared" si="6"/>
        <v>0.10879317366183194</v>
      </c>
    </row>
    <row r="86" spans="1:2" x14ac:dyDescent="0.3">
      <c r="A86" s="1">
        <f t="shared" si="5"/>
        <v>1</v>
      </c>
      <c r="B86" s="1">
        <f t="shared" si="6"/>
        <v>-1.0681178417684922</v>
      </c>
    </row>
    <row r="87" spans="1:2" x14ac:dyDescent="0.3">
      <c r="A87" s="1">
        <f t="shared" si="5"/>
        <v>0</v>
      </c>
      <c r="B87" s="1">
        <f t="shared" si="6"/>
        <v>1.4931786301085381E-2</v>
      </c>
    </row>
    <row r="88" spans="1:2" x14ac:dyDescent="0.3">
      <c r="A88" s="1">
        <f t="shared" si="5"/>
        <v>0</v>
      </c>
      <c r="B88" s="1">
        <f t="shared" si="6"/>
        <v>1.4209372287507089</v>
      </c>
    </row>
    <row r="89" spans="1:2" x14ac:dyDescent="0.3">
      <c r="A89" s="1">
        <f t="shared" si="5"/>
        <v>0</v>
      </c>
      <c r="B89" s="1">
        <f t="shared" si="6"/>
        <v>-0.99502776749991106</v>
      </c>
    </row>
    <row r="90" spans="1:2" x14ac:dyDescent="0.3">
      <c r="A90" s="1">
        <f t="shared" si="5"/>
        <v>0</v>
      </c>
      <c r="B90" s="1">
        <f t="shared" si="6"/>
        <v>-2.4840735614292866</v>
      </c>
    </row>
    <row r="91" spans="1:2" x14ac:dyDescent="0.3">
      <c r="A91" s="1">
        <f t="shared" si="5"/>
        <v>0</v>
      </c>
      <c r="B91" s="1">
        <f t="shared" si="6"/>
        <v>3.0568899849695002</v>
      </c>
    </row>
    <row r="92" spans="1:2" x14ac:dyDescent="0.3">
      <c r="A92" s="1">
        <f t="shared" si="5"/>
        <v>0</v>
      </c>
      <c r="B92" s="1">
        <f t="shared" si="6"/>
        <v>0.67064540393188832</v>
      </c>
    </row>
    <row r="93" spans="1:2" x14ac:dyDescent="0.3">
      <c r="A93" s="1">
        <f t="shared" si="5"/>
        <v>0</v>
      </c>
      <c r="B93" s="1">
        <f t="shared" si="6"/>
        <v>-1.900349980252046</v>
      </c>
    </row>
    <row r="94" spans="1:2" x14ac:dyDescent="0.3">
      <c r="A94" s="1">
        <f t="shared" si="5"/>
        <v>0</v>
      </c>
      <c r="B94" s="1">
        <f t="shared" si="6"/>
        <v>-1.9392429167088299</v>
      </c>
    </row>
    <row r="95" spans="1:2" x14ac:dyDescent="0.3">
      <c r="A95" s="1">
        <f t="shared" si="5"/>
        <v>0</v>
      </c>
      <c r="B95" s="1">
        <f t="shared" si="6"/>
        <v>1.9695077177626907</v>
      </c>
    </row>
    <row r="96" spans="1:2" x14ac:dyDescent="0.3">
      <c r="A96" s="1">
        <f t="shared" si="5"/>
        <v>0</v>
      </c>
      <c r="B96" s="1">
        <f t="shared" si="6"/>
        <v>-2.6823795293985988</v>
      </c>
    </row>
    <row r="97" spans="1:3" x14ac:dyDescent="0.3">
      <c r="A97" s="1">
        <f t="shared" si="5"/>
        <v>0</v>
      </c>
      <c r="B97" s="1">
        <f t="shared" si="6"/>
        <v>-0.97002938534905958</v>
      </c>
    </row>
    <row r="98" spans="1:3" x14ac:dyDescent="0.3">
      <c r="A98" s="1">
        <f t="shared" si="5"/>
        <v>0</v>
      </c>
      <c r="B98" s="1">
        <f t="shared" si="6"/>
        <v>0.93346148028013332</v>
      </c>
    </row>
    <row r="99" spans="1:3" x14ac:dyDescent="0.3">
      <c r="A99" s="1">
        <f t="shared" si="5"/>
        <v>0</v>
      </c>
      <c r="B99" s="1">
        <f t="shared" si="6"/>
        <v>-1.2630482525816848</v>
      </c>
    </row>
    <row r="100" spans="1:3" x14ac:dyDescent="0.3">
      <c r="A100" s="1">
        <f t="shared" si="5"/>
        <v>0</v>
      </c>
      <c r="B100" s="1">
        <f t="shared" si="6"/>
        <v>0.10879317366183283</v>
      </c>
    </row>
    <row r="101" spans="1:3" x14ac:dyDescent="0.3">
      <c r="A101" s="1">
        <f t="shared" si="5"/>
        <v>0</v>
      </c>
      <c r="B101" s="1">
        <f t="shared" si="6"/>
        <v>2.309368895303372</v>
      </c>
    </row>
    <row r="102" spans="1:3" x14ac:dyDescent="0.3">
      <c r="A102" s="1">
        <f t="shared" si="5"/>
        <v>0</v>
      </c>
      <c r="B102" s="1">
        <f t="shared" si="6"/>
        <v>0.57487620125739225</v>
      </c>
    </row>
    <row r="103" spans="1:3" x14ac:dyDescent="0.3">
      <c r="A103" s="1">
        <f t="shared" si="5"/>
        <v>0</v>
      </c>
      <c r="B103" s="1">
        <f t="shared" si="6"/>
        <v>-0.27325328700753015</v>
      </c>
    </row>
    <row r="104" spans="1:3" x14ac:dyDescent="0.3">
      <c r="A104" s="1">
        <f t="shared" si="5"/>
        <v>0</v>
      </c>
      <c r="B104" s="1">
        <f t="shared" si="6"/>
        <v>1.7151901446115958</v>
      </c>
    </row>
    <row r="106" spans="1:3" x14ac:dyDescent="0.3">
      <c r="A106" s="1" t="s">
        <v>32</v>
      </c>
      <c r="B106" s="1" t="s">
        <v>51</v>
      </c>
    </row>
    <row r="107" spans="1:3" x14ac:dyDescent="0.3">
      <c r="A107" s="1">
        <v>1</v>
      </c>
      <c r="B107" s="1">
        <v>1</v>
      </c>
    </row>
    <row r="108" spans="1:3" x14ac:dyDescent="0.3">
      <c r="A108" s="1">
        <f>0.01</f>
        <v>0.01</v>
      </c>
    </row>
    <row r="110" spans="1:3" x14ac:dyDescent="0.3">
      <c r="A110" s="1" t="s">
        <v>4</v>
      </c>
      <c r="B110" s="1" t="s">
        <v>11</v>
      </c>
    </row>
    <row r="111" spans="1:3" x14ac:dyDescent="0.3">
      <c r="A111" s="1">
        <v>-4.1759707470890266</v>
      </c>
      <c r="B111" s="1">
        <v>-0.4732065621117485</v>
      </c>
      <c r="C111" s="1">
        <v>-0.93528839600607627</v>
      </c>
    </row>
    <row r="113" spans="1:15" x14ac:dyDescent="0.3">
      <c r="A113" s="1" t="str">
        <f>A7</f>
        <v>Index</v>
      </c>
      <c r="B113" s="1" t="str">
        <f>C7</f>
        <v>X</v>
      </c>
      <c r="C113" s="1" t="str">
        <f>D7</f>
        <v>Y</v>
      </c>
      <c r="D113" s="1" t="str">
        <f>E7</f>
        <v>Sgn</v>
      </c>
      <c r="E113" s="1" t="s">
        <v>16</v>
      </c>
      <c r="F113" s="1" t="s">
        <v>43</v>
      </c>
      <c r="G113" s="1" t="s">
        <v>44</v>
      </c>
      <c r="H113" s="1" t="s">
        <v>54</v>
      </c>
      <c r="J113" s="1" t="s">
        <v>14</v>
      </c>
      <c r="K113" s="1" t="s">
        <v>15</v>
      </c>
      <c r="L113" s="1" t="s">
        <v>46</v>
      </c>
      <c r="N113" s="1" t="s">
        <v>55</v>
      </c>
      <c r="O113" s="1" t="s">
        <v>17</v>
      </c>
    </row>
    <row r="114" spans="1:15" x14ac:dyDescent="0.3">
      <c r="A114" s="1">
        <f>A8</f>
        <v>1</v>
      </c>
      <c r="B114" s="1">
        <f>C8</f>
        <v>3.3278070514007752</v>
      </c>
      <c r="C114" s="1">
        <f>D8</f>
        <v>-0.16845209113586301</v>
      </c>
      <c r="D114" s="1">
        <f>E8</f>
        <v>-1</v>
      </c>
      <c r="E114" s="1">
        <f>SUMPRODUCT(B114:C114,B$111:C$111)-A$111</f>
        <v>2.7587818990467619</v>
      </c>
      <c r="F114" s="1">
        <f>IF(AND(D114&gt;0,E114*D114&lt;1),1,0)</f>
        <v>0</v>
      </c>
      <c r="G114" s="1">
        <f>IF(AND(D114&lt;0,D114*E114&lt;1),1,0)</f>
        <v>1</v>
      </c>
      <c r="H114" s="1">
        <f>SUMPRODUCT(B114:C114,B$149:C$149)</f>
        <v>-3.5030067997352727</v>
      </c>
      <c r="J114" s="1">
        <v>2.742261428172692</v>
      </c>
      <c r="K114" s="1">
        <v>7.3082975686940124</v>
      </c>
      <c r="L114" s="1" t="b">
        <f>J114&gt;K114</f>
        <v>0</v>
      </c>
      <c r="N114" s="1">
        <f>H114-L$134</f>
        <v>-8.1938881931960985</v>
      </c>
      <c r="O114" s="1">
        <f>MAX(0,1-N114*D114)</f>
        <v>0</v>
      </c>
    </row>
    <row r="115" spans="1:15" x14ac:dyDescent="0.3">
      <c r="A115" s="1">
        <f>A9</f>
        <v>2</v>
      </c>
      <c r="B115" s="1">
        <f>C9</f>
        <v>3.0390135077370992</v>
      </c>
      <c r="C115" s="1">
        <f>D9</f>
        <v>2.4847817009935338</v>
      </c>
      <c r="D115" s="1">
        <f>E9</f>
        <v>-1</v>
      </c>
      <c r="E115" s="1">
        <f t="shared" ref="E115:E143" si="7">SUMPRODUCT(B115:C115,B$111:C$111)-A$111</f>
        <v>0.41390212133409676</v>
      </c>
      <c r="F115" s="1">
        <f t="shared" ref="F115:F143" si="8">IF(AND(D115&gt;0,E115*D115&lt;1),D115,0)</f>
        <v>0</v>
      </c>
      <c r="G115" s="1">
        <f t="shared" ref="G115:G143" si="9">IF(AND(D115&lt;0,D115*E115&lt;1),1,0)</f>
        <v>1</v>
      </c>
      <c r="H115" s="1">
        <f t="shared" ref="H115:H143" si="10">SUMPRODUCT(B115:C115,B$149:C$149)</f>
        <v>4.5648989457255595</v>
      </c>
      <c r="J115" s="1">
        <v>3.3581718322195884</v>
      </c>
      <c r="K115" s="1">
        <v>6.5664101433332895</v>
      </c>
      <c r="L115" s="1" t="b">
        <f>J115&gt;K115</f>
        <v>0</v>
      </c>
      <c r="N115" s="1">
        <f t="shared" ref="N115:N143" si="11">H115-L$134</f>
        <v>-0.12598244773526535</v>
      </c>
      <c r="O115" s="1">
        <f t="shared" ref="O115:O143" si="12">MAX(0,1-N115*D115)</f>
        <v>0.87401755226473465</v>
      </c>
    </row>
    <row r="116" spans="1:15" x14ac:dyDescent="0.3">
      <c r="A116" s="1">
        <f>A10</f>
        <v>3</v>
      </c>
      <c r="B116" s="1">
        <f>C10</f>
        <v>3.3102639944826442</v>
      </c>
      <c r="C116" s="1">
        <f>D10</f>
        <v>3.2483174754841295</v>
      </c>
      <c r="D116" s="1">
        <f>E10</f>
        <v>-1</v>
      </c>
      <c r="E116" s="1">
        <f t="shared" si="7"/>
        <v>-0.42858153878646732</v>
      </c>
      <c r="F116" s="1">
        <f t="shared" si="8"/>
        <v>0</v>
      </c>
      <c r="G116" s="1">
        <f t="shared" si="9"/>
        <v>1</v>
      </c>
      <c r="H116" s="1">
        <f t="shared" si="10"/>
        <v>6.5664101433332895</v>
      </c>
      <c r="J116" s="1">
        <v>4.4500945174345805</v>
      </c>
      <c r="K116" s="1">
        <v>6.2252680318758182</v>
      </c>
      <c r="L116" s="1" t="b">
        <f>J116&gt;K116</f>
        <v>0</v>
      </c>
      <c r="N116" s="1">
        <f t="shared" si="11"/>
        <v>1.8755287498724647</v>
      </c>
      <c r="O116" s="1">
        <f t="shared" si="12"/>
        <v>2.8755287498724647</v>
      </c>
    </row>
    <row r="117" spans="1:15" x14ac:dyDescent="0.3">
      <c r="A117" s="1">
        <f>A11</f>
        <v>4</v>
      </c>
      <c r="B117" s="1">
        <f>C11</f>
        <v>2.7211671112910194</v>
      </c>
      <c r="C117" s="1">
        <f>D11</f>
        <v>-0.90317894090277429</v>
      </c>
      <c r="D117" s="1">
        <f>E11</f>
        <v>-1</v>
      </c>
      <c r="E117" s="1">
        <f t="shared" si="7"/>
        <v>3.7330293963668679</v>
      </c>
      <c r="F117" s="1">
        <f t="shared" si="8"/>
        <v>0</v>
      </c>
      <c r="G117" s="1">
        <f t="shared" si="9"/>
        <v>1</v>
      </c>
      <c r="H117" s="1">
        <f t="shared" si="10"/>
        <v>-5.1166575343771719</v>
      </c>
      <c r="J117" s="1">
        <v>4.8168638411960902</v>
      </c>
      <c r="K117" s="1">
        <v>4.5648989457255595</v>
      </c>
      <c r="L117" s="1" t="b">
        <f>J117&gt;K117</f>
        <v>1</v>
      </c>
      <c r="N117" s="1">
        <f t="shared" si="11"/>
        <v>-9.8075389278379959</v>
      </c>
      <c r="O117" s="1">
        <f t="shared" si="12"/>
        <v>0</v>
      </c>
    </row>
    <row r="118" spans="1:15" x14ac:dyDescent="0.3">
      <c r="A118" s="1">
        <f>A12</f>
        <v>5</v>
      </c>
      <c r="B118" s="1">
        <f>C12</f>
        <v>3.2317792652554891</v>
      </c>
      <c r="C118" s="1">
        <f>D12</f>
        <v>-0.38327261699355208</v>
      </c>
      <c r="D118" s="1">
        <f>E12</f>
        <v>-1</v>
      </c>
      <c r="E118" s="1">
        <f t="shared" si="7"/>
        <v>3.0051420226543946</v>
      </c>
      <c r="F118" s="1">
        <f t="shared" si="8"/>
        <v>0</v>
      </c>
      <c r="G118" s="1">
        <f t="shared" si="9"/>
        <v>1</v>
      </c>
      <c r="H118" s="1">
        <f t="shared" si="10"/>
        <v>-4.0483178835088163</v>
      </c>
      <c r="J118" s="1">
        <v>5.5581677249255632</v>
      </c>
      <c r="K118" s="1">
        <v>2.8133822612877841</v>
      </c>
      <c r="L118" s="1" t="b">
        <f>J118&gt;K118</f>
        <v>1</v>
      </c>
      <c r="N118" s="1">
        <f t="shared" si="11"/>
        <v>-8.7391992769696412</v>
      </c>
      <c r="O118" s="1">
        <f t="shared" si="12"/>
        <v>0</v>
      </c>
    </row>
    <row r="119" spans="1:15" x14ac:dyDescent="0.3">
      <c r="A119" s="1">
        <f>A13</f>
        <v>6</v>
      </c>
      <c r="B119" s="1">
        <f>C13</f>
        <v>2.2900745371505424</v>
      </c>
      <c r="C119" s="1">
        <f>D13</f>
        <v>2.8190477811228329</v>
      </c>
      <c r="D119" s="1">
        <f>E13</f>
        <v>-1</v>
      </c>
      <c r="E119" s="1">
        <f t="shared" si="7"/>
        <v>0.4556697709135018</v>
      </c>
      <c r="F119" s="1">
        <f t="shared" si="8"/>
        <v>0</v>
      </c>
      <c r="G119" s="1">
        <f t="shared" si="9"/>
        <v>1</v>
      </c>
      <c r="H119" s="1">
        <f t="shared" si="10"/>
        <v>6.2252680318758182</v>
      </c>
      <c r="J119" s="1">
        <v>5.6231293218220575</v>
      </c>
      <c r="K119" s="1">
        <v>2.7986415088045975</v>
      </c>
      <c r="L119" s="1" t="b">
        <f>J119&gt;K119</f>
        <v>1</v>
      </c>
      <c r="N119" s="1">
        <f t="shared" si="11"/>
        <v>1.5343866384149933</v>
      </c>
      <c r="O119" s="1">
        <f t="shared" si="12"/>
        <v>2.5343866384149933</v>
      </c>
    </row>
    <row r="120" spans="1:15" x14ac:dyDescent="0.3">
      <c r="A120" s="1">
        <f>A14</f>
        <v>7</v>
      </c>
      <c r="B120" s="1">
        <f>C14</f>
        <v>4.8677632974908605</v>
      </c>
      <c r="C120" s="1">
        <f>D14</f>
        <v>2.4461705538974563</v>
      </c>
      <c r="D120" s="1">
        <f>E14</f>
        <v>-1</v>
      </c>
      <c r="E120" s="1">
        <f t="shared" si="7"/>
        <v>-0.41536172180241948</v>
      </c>
      <c r="F120" s="1">
        <f t="shared" si="8"/>
        <v>0</v>
      </c>
      <c r="G120" s="1">
        <f t="shared" si="9"/>
        <v>1</v>
      </c>
      <c r="H120" s="1">
        <f t="shared" si="10"/>
        <v>2.7986415088045975</v>
      </c>
      <c r="J120" s="1">
        <v>8.1764930904965407</v>
      </c>
      <c r="K120" s="1">
        <v>1.4964438821526174</v>
      </c>
      <c r="L120" s="1" t="b">
        <f>J120&gt;K120</f>
        <v>1</v>
      </c>
      <c r="N120" s="1">
        <f t="shared" si="11"/>
        <v>-1.8922398846562274</v>
      </c>
      <c r="O120" s="1">
        <f t="shared" si="12"/>
        <v>0</v>
      </c>
    </row>
    <row r="121" spans="1:15" x14ac:dyDescent="0.3">
      <c r="A121" s="1">
        <f>A15</f>
        <v>8</v>
      </c>
      <c r="B121" s="1">
        <f>C15</f>
        <v>1.4924122230667094</v>
      </c>
      <c r="C121" s="1">
        <f>D15</f>
        <v>0.96694015187572346</v>
      </c>
      <c r="D121" s="1">
        <f>E15</f>
        <v>-1</v>
      </c>
      <c r="E121" s="1">
        <f t="shared" si="7"/>
        <v>2.5653835860763601</v>
      </c>
      <c r="F121" s="1">
        <f t="shared" si="8"/>
        <v>0</v>
      </c>
      <c r="G121" s="1">
        <f t="shared" si="9"/>
        <v>1</v>
      </c>
      <c r="H121" s="1">
        <f t="shared" si="10"/>
        <v>1.4964438821526174</v>
      </c>
      <c r="J121" s="1">
        <v>8.9146722590058936</v>
      </c>
      <c r="K121" s="1">
        <v>0.79137711297763702</v>
      </c>
      <c r="L121" s="1" t="b">
        <f t="shared" ref="L121:L125" si="13">J121&gt;K121</f>
        <v>1</v>
      </c>
      <c r="N121" s="1">
        <f t="shared" si="11"/>
        <v>-3.1944375113082075</v>
      </c>
      <c r="O121" s="1">
        <f t="shared" si="12"/>
        <v>0</v>
      </c>
    </row>
    <row r="122" spans="1:15" x14ac:dyDescent="0.3">
      <c r="A122" s="1">
        <f>A16</f>
        <v>9</v>
      </c>
      <c r="B122" s="1">
        <f>C16</f>
        <v>1.140290872246619</v>
      </c>
      <c r="C122" s="1">
        <f>D16</f>
        <v>0.61917171071099775</v>
      </c>
      <c r="D122" s="1">
        <f>E16</f>
        <v>-1</v>
      </c>
      <c r="E122" s="1">
        <f t="shared" si="7"/>
        <v>3.0572735074625697</v>
      </c>
      <c r="F122" s="1">
        <f t="shared" si="8"/>
        <v>0</v>
      </c>
      <c r="G122" s="1">
        <f t="shared" si="9"/>
        <v>1</v>
      </c>
      <c r="H122" s="1">
        <f t="shared" si="10"/>
        <v>0.79137711297763702</v>
      </c>
      <c r="J122" s="1">
        <v>9.3497045717694771</v>
      </c>
      <c r="K122" s="1">
        <v>-3.5030067997352727</v>
      </c>
      <c r="L122" s="1" t="b">
        <f t="shared" si="13"/>
        <v>1</v>
      </c>
      <c r="N122" s="1">
        <f t="shared" si="11"/>
        <v>-3.8995042804831881</v>
      </c>
      <c r="O122" s="1">
        <f t="shared" si="12"/>
        <v>0</v>
      </c>
    </row>
    <row r="123" spans="1:15" x14ac:dyDescent="0.3">
      <c r="A123" s="1">
        <f>A17</f>
        <v>10</v>
      </c>
      <c r="B123" s="1">
        <f>C17</f>
        <v>4.3820420763529597</v>
      </c>
      <c r="C123" s="1">
        <f>D17</f>
        <v>-0.28419667119924685</v>
      </c>
      <c r="D123" s="1">
        <f>E17</f>
        <v>-1</v>
      </c>
      <c r="E123" s="1">
        <f t="shared" si="7"/>
        <v>2.368165529865224</v>
      </c>
      <c r="F123" s="1">
        <f t="shared" si="8"/>
        <v>0</v>
      </c>
      <c r="G123" s="1">
        <f t="shared" si="9"/>
        <v>1</v>
      </c>
      <c r="H123" s="1">
        <f t="shared" si="10"/>
        <v>-4.7962914255359967</v>
      </c>
      <c r="J123" s="1">
        <v>9.698568514138687</v>
      </c>
      <c r="K123" s="1">
        <v>-4.0483178835088163</v>
      </c>
      <c r="L123" s="1" t="b">
        <f t="shared" si="13"/>
        <v>1</v>
      </c>
      <c r="N123" s="1">
        <f t="shared" si="11"/>
        <v>-9.4871728189968216</v>
      </c>
      <c r="O123" s="1">
        <f t="shared" si="12"/>
        <v>0</v>
      </c>
    </row>
    <row r="124" spans="1:15" x14ac:dyDescent="0.3">
      <c r="A124" s="1">
        <f>A18</f>
        <v>11</v>
      </c>
      <c r="B124" s="1">
        <f>C18</f>
        <v>2.5796447707601868</v>
      </c>
      <c r="C124" s="1">
        <f>D18</f>
        <v>3.2760580590908726</v>
      </c>
      <c r="D124" s="1">
        <f>E18</f>
        <v>-1</v>
      </c>
      <c r="E124" s="1">
        <f t="shared" si="7"/>
        <v>-0.10879317366183194</v>
      </c>
      <c r="F124" s="1">
        <f t="shared" si="8"/>
        <v>0</v>
      </c>
      <c r="G124" s="1">
        <f t="shared" si="9"/>
        <v>1</v>
      </c>
      <c r="H124" s="1">
        <f t="shared" si="10"/>
        <v>7.3082975686940124</v>
      </c>
      <c r="J124" s="1">
        <v>10.111024619782517</v>
      </c>
      <c r="K124" s="1">
        <v>-4.7962914255359967</v>
      </c>
      <c r="L124" s="1" t="b">
        <f t="shared" si="13"/>
        <v>1</v>
      </c>
      <c r="N124" s="1">
        <f t="shared" si="11"/>
        <v>2.6174161752331875</v>
      </c>
      <c r="O124" s="1">
        <f t="shared" si="12"/>
        <v>3.6174161752331875</v>
      </c>
    </row>
    <row r="125" spans="1:15" x14ac:dyDescent="0.3">
      <c r="A125" s="1">
        <f>A19</f>
        <v>12</v>
      </c>
      <c r="B125" s="1">
        <f>C19</f>
        <v>2.9108389591943271</v>
      </c>
      <c r="C125" s="1">
        <f>D19</f>
        <v>1.8501510507011618</v>
      </c>
      <c r="D125" s="1">
        <f>E19</f>
        <v>-1</v>
      </c>
      <c r="E125" s="1">
        <f t="shared" si="7"/>
        <v>1.0681178417684922</v>
      </c>
      <c r="F125" s="1">
        <f t="shared" si="8"/>
        <v>0</v>
      </c>
      <c r="G125" s="1">
        <f t="shared" si="9"/>
        <v>1</v>
      </c>
      <c r="H125" s="1">
        <f t="shared" si="10"/>
        <v>2.8133822612877841</v>
      </c>
      <c r="J125" s="1">
        <v>11.097859471842597</v>
      </c>
      <c r="K125" s="1">
        <v>-5.1166575343771719</v>
      </c>
      <c r="L125" s="1" t="b">
        <f t="shared" si="13"/>
        <v>1</v>
      </c>
      <c r="N125" s="1">
        <f t="shared" si="11"/>
        <v>-1.8774991321730408</v>
      </c>
      <c r="O125" s="1">
        <f t="shared" si="12"/>
        <v>0</v>
      </c>
    </row>
    <row r="126" spans="1:15" x14ac:dyDescent="0.3">
      <c r="A126" s="1">
        <f>A20</f>
        <v>13</v>
      </c>
      <c r="B126" s="1">
        <f>C20</f>
        <v>1.5636632459991389</v>
      </c>
      <c r="C126" s="1">
        <f>D20</f>
        <v>3.6578057275779194</v>
      </c>
      <c r="D126" s="1">
        <f>E20</f>
        <v>1</v>
      </c>
      <c r="E126" s="1">
        <f t="shared" si="7"/>
        <v>1.4931786301085381E-2</v>
      </c>
      <c r="F126" s="1">
        <f t="shared" si="8"/>
        <v>1</v>
      </c>
      <c r="G126" s="1">
        <f t="shared" si="9"/>
        <v>0</v>
      </c>
      <c r="H126" s="1">
        <f t="shared" si="10"/>
        <v>9.3497045717694771</v>
      </c>
      <c r="J126" s="1">
        <v>11.610712225999588</v>
      </c>
      <c r="N126" s="1">
        <f t="shared" si="11"/>
        <v>4.6588231783086522</v>
      </c>
      <c r="O126" s="1">
        <f t="shared" si="12"/>
        <v>0</v>
      </c>
    </row>
    <row r="127" spans="1:15" x14ac:dyDescent="0.3">
      <c r="A127" s="1">
        <f>A21</f>
        <v>14</v>
      </c>
      <c r="B127" s="1">
        <f>C21</f>
        <v>-0.10338340490078668</v>
      </c>
      <c r="C127" s="1">
        <f>D21</f>
        <v>2.9979578875611423</v>
      </c>
      <c r="D127" s="1">
        <f>E21</f>
        <v>1</v>
      </c>
      <c r="E127" s="1">
        <f t="shared" si="7"/>
        <v>1.4209372287507089</v>
      </c>
      <c r="F127" s="1">
        <f t="shared" si="8"/>
        <v>0</v>
      </c>
      <c r="G127" s="1">
        <f t="shared" si="9"/>
        <v>0</v>
      </c>
      <c r="H127" s="1">
        <f t="shared" si="10"/>
        <v>8.9146722590058936</v>
      </c>
      <c r="J127" s="1">
        <v>12.091944632486557</v>
      </c>
      <c r="N127" s="1">
        <f t="shared" si="11"/>
        <v>4.2237908655450687</v>
      </c>
      <c r="O127" s="1">
        <f t="shared" si="12"/>
        <v>0</v>
      </c>
    </row>
    <row r="128" spans="1:15" x14ac:dyDescent="0.3">
      <c r="A128" s="1">
        <f>A22</f>
        <v>15</v>
      </c>
      <c r="B128" s="1">
        <f>C22</f>
        <v>1.5656860836808559</v>
      </c>
      <c r="C128" s="1">
        <f>D22</f>
        <v>4.7366198538352569</v>
      </c>
      <c r="D128" s="1">
        <f>E22</f>
        <v>1</v>
      </c>
      <c r="E128" s="1">
        <f t="shared" si="7"/>
        <v>-0.99502776749991106</v>
      </c>
      <c r="F128" s="1">
        <f t="shared" si="8"/>
        <v>1</v>
      </c>
      <c r="G128" s="1">
        <f t="shared" si="9"/>
        <v>0</v>
      </c>
      <c r="H128" s="1">
        <f t="shared" si="10"/>
        <v>12.522198298504234</v>
      </c>
      <c r="J128" s="1">
        <v>12.522198298504234</v>
      </c>
      <c r="N128" s="1">
        <f t="shared" si="11"/>
        <v>7.8313169050434093</v>
      </c>
      <c r="O128" s="1">
        <f t="shared" si="12"/>
        <v>0</v>
      </c>
    </row>
    <row r="129" spans="1:15" x14ac:dyDescent="0.3">
      <c r="A129" s="1">
        <f>A23</f>
        <v>16</v>
      </c>
      <c r="B129" s="1">
        <f>C23</f>
        <v>3.9047590289946443</v>
      </c>
      <c r="C129" s="1">
        <f>D23</f>
        <v>5.1452436842824731</v>
      </c>
      <c r="D129" s="1">
        <f>E23</f>
        <v>1</v>
      </c>
      <c r="E129" s="1">
        <f t="shared" si="7"/>
        <v>-2.4840735614292866</v>
      </c>
      <c r="F129" s="1">
        <f t="shared" si="8"/>
        <v>1</v>
      </c>
      <c r="G129" s="1">
        <f t="shared" si="9"/>
        <v>0</v>
      </c>
      <c r="H129" s="1">
        <f t="shared" si="10"/>
        <v>11.610712225999588</v>
      </c>
      <c r="J129" s="1">
        <v>14.963899406363634</v>
      </c>
      <c r="N129" s="1">
        <f t="shared" si="11"/>
        <v>6.9198308325387634</v>
      </c>
      <c r="O129" s="1">
        <f t="shared" si="12"/>
        <v>0</v>
      </c>
    </row>
    <row r="130" spans="1:15" x14ac:dyDescent="0.3">
      <c r="A130" s="1">
        <f>A24</f>
        <v>17</v>
      </c>
      <c r="B130" s="1">
        <f>C24</f>
        <v>-0.85166755693506369</v>
      </c>
      <c r="C130" s="1">
        <f>D24</f>
        <v>1.6274075945971547</v>
      </c>
      <c r="D130" s="1">
        <f>E24</f>
        <v>1</v>
      </c>
      <c r="E130" s="1">
        <f t="shared" si="7"/>
        <v>3.0568899849695002</v>
      </c>
      <c r="F130" s="1">
        <f t="shared" si="8"/>
        <v>0</v>
      </c>
      <c r="G130" s="1">
        <f t="shared" si="9"/>
        <v>0</v>
      </c>
      <c r="H130" s="1">
        <f t="shared" si="10"/>
        <v>5.5581677249255632</v>
      </c>
      <c r="J130" s="1">
        <v>14.981880812673367</v>
      </c>
      <c r="N130" s="1">
        <f t="shared" si="11"/>
        <v>0.86728633146473832</v>
      </c>
      <c r="O130" s="1">
        <f t="shared" si="12"/>
        <v>0.13271366853526168</v>
      </c>
    </row>
    <row r="131" spans="1:15" x14ac:dyDescent="0.3">
      <c r="A131" s="1">
        <f>A25</f>
        <v>18</v>
      </c>
      <c r="B131" s="1">
        <f>C25</f>
        <v>1.1917941602598918</v>
      </c>
      <c r="C131" s="1">
        <f>D25</f>
        <v>3.1448701153527279</v>
      </c>
      <c r="D131" s="1">
        <f>E25</f>
        <v>1</v>
      </c>
      <c r="E131" s="1">
        <f t="shared" si="7"/>
        <v>0.67064540393188832</v>
      </c>
      <c r="F131" s="1">
        <f t="shared" si="8"/>
        <v>1</v>
      </c>
      <c r="G131" s="1">
        <f t="shared" si="9"/>
        <v>0</v>
      </c>
      <c r="H131" s="1">
        <f t="shared" si="10"/>
        <v>8.1764930904965407</v>
      </c>
      <c r="J131" s="1">
        <v>15.656093414078716</v>
      </c>
      <c r="N131" s="1">
        <f t="shared" si="11"/>
        <v>3.4856116970357158</v>
      </c>
      <c r="O131" s="1">
        <f t="shared" si="12"/>
        <v>0</v>
      </c>
    </row>
    <row r="132" spans="1:15" x14ac:dyDescent="0.3">
      <c r="A132" s="1">
        <f>A26</f>
        <v>19</v>
      </c>
      <c r="B132" s="1">
        <f>C26</f>
        <v>2.9360180157599691</v>
      </c>
      <c r="C132" s="1">
        <f>D26</f>
        <v>5.0112647134506849</v>
      </c>
      <c r="D132" s="1">
        <f>E26</f>
        <v>1</v>
      </c>
      <c r="E132" s="1">
        <f t="shared" si="7"/>
        <v>-1.900349980252046</v>
      </c>
      <c r="F132" s="1">
        <f t="shared" si="8"/>
        <v>1</v>
      </c>
      <c r="G132" s="1">
        <f t="shared" si="9"/>
        <v>0</v>
      </c>
      <c r="H132" s="1">
        <f t="shared" si="10"/>
        <v>12.091944632486557</v>
      </c>
      <c r="K132" s="1" t="s">
        <v>47</v>
      </c>
      <c r="L132" s="1">
        <f>MATCH(TRUE,L114:L125,0)</f>
        <v>4</v>
      </c>
      <c r="N132" s="1">
        <f t="shared" si="11"/>
        <v>7.4010632390257323</v>
      </c>
      <c r="O132" s="1">
        <f t="shared" si="12"/>
        <v>0</v>
      </c>
    </row>
    <row r="133" spans="1:15" x14ac:dyDescent="0.3">
      <c r="A133" s="1">
        <f>A27</f>
        <v>20</v>
      </c>
      <c r="B133" s="1">
        <f>C27</f>
        <v>3.4026778704630569</v>
      </c>
      <c r="C133" s="1">
        <f>D27</f>
        <v>4.8167433552902112</v>
      </c>
      <c r="D133" s="1">
        <f>E27</f>
        <v>1</v>
      </c>
      <c r="E133" s="1">
        <f t="shared" si="7"/>
        <v>-1.9392429167088299</v>
      </c>
      <c r="F133" s="1">
        <f t="shared" si="8"/>
        <v>1</v>
      </c>
      <c r="G133" s="1">
        <f t="shared" si="9"/>
        <v>0</v>
      </c>
      <c r="H133" s="1">
        <f t="shared" si="10"/>
        <v>11.097859471842597</v>
      </c>
      <c r="K133" s="1" t="s">
        <v>48</v>
      </c>
      <c r="L133" s="1">
        <f>(INDEX(J114:J125,L132)+INDEX(K114:K125,L132))/2</f>
        <v>4.6908813934608249</v>
      </c>
      <c r="N133" s="1">
        <f t="shared" si="11"/>
        <v>6.4069780783817718</v>
      </c>
      <c r="O133" s="1">
        <f t="shared" si="12"/>
        <v>0</v>
      </c>
    </row>
    <row r="134" spans="1:15" x14ac:dyDescent="0.3">
      <c r="A134" s="1">
        <f>A28</f>
        <v>21</v>
      </c>
      <c r="B134" s="1">
        <f>C28</f>
        <v>1.4978033466823266</v>
      </c>
      <c r="C134" s="1">
        <f>D28</f>
        <v>1.6013164103380908</v>
      </c>
      <c r="D134" s="1">
        <f>E28</f>
        <v>1</v>
      </c>
      <c r="E134" s="1">
        <f t="shared" si="7"/>
        <v>1.9695077177626907</v>
      </c>
      <c r="F134" s="1">
        <f t="shared" si="8"/>
        <v>0</v>
      </c>
      <c r="G134" s="1">
        <f t="shared" si="9"/>
        <v>0</v>
      </c>
      <c r="H134" s="1">
        <f t="shared" si="10"/>
        <v>3.3581718322195884</v>
      </c>
      <c r="K134" s="1" t="s">
        <v>49</v>
      </c>
      <c r="L134" s="1">
        <f>L133</f>
        <v>4.6908813934608249</v>
      </c>
      <c r="N134" s="1">
        <f t="shared" si="11"/>
        <v>-1.3327095612412365</v>
      </c>
      <c r="O134" s="1">
        <f t="shared" si="12"/>
        <v>2.3327095612412365</v>
      </c>
    </row>
    <row r="135" spans="1:15" x14ac:dyDescent="0.3">
      <c r="A135" s="1">
        <f>A29</f>
        <v>22</v>
      </c>
      <c r="B135" s="1">
        <f>C29</f>
        <v>2.756420608019293</v>
      </c>
      <c r="C135" s="1">
        <f>D29</f>
        <v>5.9382688596905862</v>
      </c>
      <c r="D135" s="1">
        <f>E29</f>
        <v>1</v>
      </c>
      <c r="E135" s="1">
        <f t="shared" si="7"/>
        <v>-2.6823795293985988</v>
      </c>
      <c r="F135" s="1">
        <f t="shared" si="8"/>
        <v>1</v>
      </c>
      <c r="G135" s="1">
        <f t="shared" si="9"/>
        <v>0</v>
      </c>
      <c r="H135" s="1">
        <f t="shared" si="10"/>
        <v>14.981880812673367</v>
      </c>
      <c r="N135" s="1">
        <f t="shared" si="11"/>
        <v>10.290999419212543</v>
      </c>
      <c r="O135" s="1">
        <f t="shared" si="12"/>
        <v>0</v>
      </c>
    </row>
    <row r="136" spans="1:15" x14ac:dyDescent="0.3">
      <c r="A136" s="1">
        <f>A30</f>
        <v>23</v>
      </c>
      <c r="B136" s="1">
        <f>C30</f>
        <v>2.5406558401016239</v>
      </c>
      <c r="C136" s="1">
        <f>D30</f>
        <v>4.2166086243294298</v>
      </c>
      <c r="D136" s="1">
        <f>E30</f>
        <v>1</v>
      </c>
      <c r="E136" s="1">
        <f t="shared" si="7"/>
        <v>-0.97002938534905958</v>
      </c>
      <c r="F136" s="1">
        <f t="shared" si="8"/>
        <v>1</v>
      </c>
      <c r="G136" s="1">
        <f t="shared" si="9"/>
        <v>0</v>
      </c>
      <c r="H136" s="1">
        <f t="shared" si="10"/>
        <v>10.111024619782517</v>
      </c>
      <c r="N136" s="1">
        <f t="shared" si="11"/>
        <v>5.4201432263216924</v>
      </c>
      <c r="O136" s="1">
        <f t="shared" si="12"/>
        <v>0</v>
      </c>
    </row>
    <row r="137" spans="1:15" x14ac:dyDescent="0.3">
      <c r="A137" s="1">
        <f>A31</f>
        <v>24</v>
      </c>
      <c r="B137" s="1">
        <f>C31</f>
        <v>2.2504790350192558</v>
      </c>
      <c r="C137" s="1">
        <f>D31</f>
        <v>2.3282314084528846</v>
      </c>
      <c r="D137" s="1">
        <f>E31</f>
        <v>1</v>
      </c>
      <c r="E137" s="1">
        <f t="shared" si="7"/>
        <v>0.93346148028013332</v>
      </c>
      <c r="F137" s="1">
        <f t="shared" si="8"/>
        <v>1</v>
      </c>
      <c r="G137" s="1">
        <f t="shared" si="9"/>
        <v>0</v>
      </c>
      <c r="H137" s="1">
        <f t="shared" si="10"/>
        <v>4.8168638411960902</v>
      </c>
      <c r="N137" s="1">
        <f t="shared" si="11"/>
        <v>0.12598244773526535</v>
      </c>
      <c r="O137" s="1">
        <f t="shared" si="12"/>
        <v>0.87401755226473465</v>
      </c>
    </row>
    <row r="138" spans="1:15" x14ac:dyDescent="0.3">
      <c r="A138" s="1">
        <f>A32</f>
        <v>25</v>
      </c>
      <c r="B138" s="1">
        <f>C32</f>
        <v>0.89752819536435569</v>
      </c>
      <c r="C138" s="1">
        <f>D32</f>
        <v>5.3612370145469086</v>
      </c>
      <c r="D138" s="1">
        <f>E32</f>
        <v>1</v>
      </c>
      <c r="E138" s="1">
        <f t="shared" si="7"/>
        <v>-1.2630482525816848</v>
      </c>
      <c r="F138" s="1">
        <f t="shared" si="8"/>
        <v>1</v>
      </c>
      <c r="G138" s="1">
        <f t="shared" si="9"/>
        <v>0</v>
      </c>
      <c r="H138" s="1">
        <f t="shared" si="10"/>
        <v>14.963899406363634</v>
      </c>
      <c r="N138" s="1">
        <f t="shared" si="11"/>
        <v>10.27301801290281</v>
      </c>
      <c r="O138" s="1">
        <f t="shared" si="12"/>
        <v>0</v>
      </c>
    </row>
    <row r="139" spans="1:15" x14ac:dyDescent="0.3">
      <c r="A139" s="1">
        <f>A33</f>
        <v>26</v>
      </c>
      <c r="B139" s="1">
        <f>C33</f>
        <v>3.4882160607167281</v>
      </c>
      <c r="C139" s="1">
        <f>D33</f>
        <v>2.5837280284366377</v>
      </c>
      <c r="D139" s="1">
        <f>E33</f>
        <v>1</v>
      </c>
      <c r="E139" s="1">
        <f t="shared" si="7"/>
        <v>0.10879317366183283</v>
      </c>
      <c r="F139" s="1">
        <f t="shared" si="8"/>
        <v>1</v>
      </c>
      <c r="G139" s="1">
        <f t="shared" si="9"/>
        <v>0</v>
      </c>
      <c r="H139" s="1">
        <f t="shared" si="10"/>
        <v>4.4500945174345805</v>
      </c>
      <c r="N139" s="1">
        <f t="shared" si="11"/>
        <v>-0.24078687602624438</v>
      </c>
      <c r="O139" s="1">
        <f t="shared" si="12"/>
        <v>1.2407868760262444</v>
      </c>
    </row>
    <row r="140" spans="1:15" x14ac:dyDescent="0.3">
      <c r="A140" s="1">
        <f>A34</f>
        <v>27</v>
      </c>
      <c r="B140" s="1">
        <f>C34</f>
        <v>0.1041630630865118</v>
      </c>
      <c r="C140" s="1">
        <f>D34</f>
        <v>1.9430490259088498</v>
      </c>
      <c r="D140" s="1">
        <f>E34</f>
        <v>1</v>
      </c>
      <c r="E140" s="1">
        <f t="shared" si="7"/>
        <v>2.309368895303372</v>
      </c>
      <c r="F140" s="1">
        <f t="shared" si="8"/>
        <v>0</v>
      </c>
      <c r="G140" s="1">
        <f t="shared" si="9"/>
        <v>0</v>
      </c>
      <c r="H140" s="1">
        <f t="shared" si="10"/>
        <v>5.6231293218220575</v>
      </c>
      <c r="N140" s="1">
        <f t="shared" si="11"/>
        <v>0.9322479283612326</v>
      </c>
      <c r="O140" s="1">
        <f t="shared" si="12"/>
        <v>6.7752071638767397E-2</v>
      </c>
    </row>
    <row r="141" spans="1:15" x14ac:dyDescent="0.3">
      <c r="A141" s="1">
        <f>A35</f>
        <v>28</v>
      </c>
      <c r="B141" s="1">
        <f>C35</f>
        <v>0.68152010274975661</v>
      </c>
      <c r="C141" s="1">
        <f>D35</f>
        <v>3.5054372266349345</v>
      </c>
      <c r="D141" s="1">
        <f>E35</f>
        <v>1</v>
      </c>
      <c r="E141" s="1">
        <f t="shared" si="7"/>
        <v>0.57487620125739225</v>
      </c>
      <c r="F141" s="1">
        <f t="shared" si="8"/>
        <v>1</v>
      </c>
      <c r="G141" s="1">
        <f t="shared" si="9"/>
        <v>0</v>
      </c>
      <c r="H141" s="1">
        <f t="shared" si="10"/>
        <v>9.698568514138687</v>
      </c>
      <c r="N141" s="1">
        <f t="shared" si="11"/>
        <v>5.0076871206778621</v>
      </c>
      <c r="O141" s="1">
        <f t="shared" si="12"/>
        <v>0</v>
      </c>
    </row>
    <row r="142" spans="1:15" x14ac:dyDescent="0.3">
      <c r="A142" s="1">
        <f>A36</f>
        <v>29</v>
      </c>
      <c r="B142" s="1">
        <f>C36</f>
        <v>-0.69337268173318445</v>
      </c>
      <c r="C142" s="1">
        <f>D36</f>
        <v>5.1078710668090919</v>
      </c>
      <c r="D142" s="1">
        <f>E36</f>
        <v>1</v>
      </c>
      <c r="E142" s="1">
        <f t="shared" si="7"/>
        <v>-0.27325328700753015</v>
      </c>
      <c r="F142" s="1">
        <f t="shared" si="8"/>
        <v>1</v>
      </c>
      <c r="G142" s="1">
        <f t="shared" si="9"/>
        <v>0</v>
      </c>
      <c r="H142" s="1">
        <f t="shared" si="10"/>
        <v>15.656093414078716</v>
      </c>
      <c r="N142" s="1">
        <f t="shared" si="11"/>
        <v>10.965212020617891</v>
      </c>
      <c r="O142" s="1">
        <f t="shared" si="12"/>
        <v>0</v>
      </c>
    </row>
    <row r="143" spans="1:15" x14ac:dyDescent="0.3">
      <c r="A143" s="1">
        <f>A37</f>
        <v>30</v>
      </c>
      <c r="B143" s="1">
        <f>C37</f>
        <v>2.0896721192651682</v>
      </c>
      <c r="C143" s="1">
        <f>D37</f>
        <v>1.5737755854394522</v>
      </c>
      <c r="D143" s="1">
        <f>E37</f>
        <v>1</v>
      </c>
      <c r="E143" s="1">
        <f t="shared" si="7"/>
        <v>1.7151901446115958</v>
      </c>
      <c r="F143" s="1">
        <f t="shared" si="8"/>
        <v>0</v>
      </c>
      <c r="G143" s="1">
        <f t="shared" si="9"/>
        <v>0</v>
      </c>
      <c r="H143" s="1">
        <f t="shared" si="10"/>
        <v>2.742261428172692</v>
      </c>
      <c r="N143" s="1">
        <f t="shared" si="11"/>
        <v>-1.9486199652881329</v>
      </c>
      <c r="O143" s="1">
        <f t="shared" si="12"/>
        <v>2.9486199652881329</v>
      </c>
    </row>
    <row r="144" spans="1:15" x14ac:dyDescent="0.3">
      <c r="E144" s="1" t="s">
        <v>53</v>
      </c>
      <c r="F144" s="1">
        <f>SUM(F114:F143)</f>
        <v>13</v>
      </c>
      <c r="G144" s="1">
        <f>SUM(G114:G143)</f>
        <v>12</v>
      </c>
      <c r="N144" s="1" t="s">
        <v>50</v>
      </c>
      <c r="O144" s="1">
        <f>SUM(O114:O143)</f>
        <v>17.497948810779761</v>
      </c>
    </row>
    <row r="146" spans="1:3" x14ac:dyDescent="0.3">
      <c r="A146" s="1" t="s">
        <v>4</v>
      </c>
      <c r="B146" s="1" t="s">
        <v>11</v>
      </c>
    </row>
    <row r="147" spans="1:3" x14ac:dyDescent="0.3">
      <c r="A147" s="1" t="s">
        <v>36</v>
      </c>
    </row>
    <row r="148" spans="1:3" x14ac:dyDescent="0.3">
      <c r="A148" s="1">
        <v>1</v>
      </c>
      <c r="B148" s="1">
        <v>3</v>
      </c>
    </row>
    <row r="149" spans="1:3" x14ac:dyDescent="0.3">
      <c r="A149" s="1">
        <f>L133</f>
        <v>4.6908813934608249</v>
      </c>
      <c r="B149" s="1">
        <f>SUMPRODUCT(B114:B143,F114:F143)/F144-SUMPRODUCT(B114:B143,G114:G143)/G144</f>
        <v>-0.90370335178740602</v>
      </c>
      <c r="C149" s="1">
        <f>SUMPRODUCT(C114:C143,F114:F143)/F144-SUMPRODUCT(C114:C143,G114:G143)/G144</f>
        <v>2.942417692415952</v>
      </c>
    </row>
  </sheetData>
  <sortState ref="K114:K125">
    <sortCondition descending="1" ref="K114:K1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1"/>
  <sheetViews>
    <sheetView topLeftCell="A102" workbookViewId="0">
      <selection sqref="A1:O108"/>
    </sheetView>
  </sheetViews>
  <sheetFormatPr defaultRowHeight="14.4" x14ac:dyDescent="0.3"/>
  <cols>
    <col min="1" max="16384" width="8.796875" style="1"/>
  </cols>
  <sheetData>
    <row r="2" spans="1:14" x14ac:dyDescent="0.3">
      <c r="A2" s="1" t="s">
        <v>42</v>
      </c>
      <c r="B2" s="1">
        <v>5</v>
      </c>
    </row>
    <row r="4" spans="1:14" x14ac:dyDescent="0.3">
      <c r="A4" s="1" t="s">
        <v>40</v>
      </c>
      <c r="B4" s="1">
        <v>-1</v>
      </c>
      <c r="C4" s="1">
        <v>1</v>
      </c>
    </row>
    <row r="5" spans="1:14" x14ac:dyDescent="0.3">
      <c r="A5" s="1" t="s">
        <v>41</v>
      </c>
      <c r="B5" s="1">
        <v>1</v>
      </c>
      <c r="C5" s="1">
        <v>-1</v>
      </c>
    </row>
    <row r="7" spans="1:14" x14ac:dyDescent="0.3">
      <c r="A7" s="1" t="s">
        <v>0</v>
      </c>
      <c r="B7" s="1" t="s">
        <v>9</v>
      </c>
      <c r="C7" s="1" t="s">
        <v>1</v>
      </c>
      <c r="D7" s="1" t="s">
        <v>2</v>
      </c>
      <c r="E7" s="1" t="s">
        <v>3</v>
      </c>
      <c r="F7" s="1" t="s">
        <v>43</v>
      </c>
      <c r="G7" s="1" t="s">
        <v>44</v>
      </c>
      <c r="M7" s="1" t="s">
        <v>10</v>
      </c>
    </row>
    <row r="8" spans="1:14" x14ac:dyDescent="0.3">
      <c r="A8" s="1">
        <v>1</v>
      </c>
      <c r="B8" s="1">
        <v>1</v>
      </c>
      <c r="C8" s="1">
        <f>INDEX(B$4:B$5,B8+1)+B$2*M8</f>
        <v>3.3278070514007752</v>
      </c>
      <c r="D8" s="1">
        <f>INDEX(C$4:C$5,B8+1)+B$2*N8</f>
        <v>-0.16845209113586301</v>
      </c>
      <c r="E8" s="1">
        <f>IF(B8=0,1,-1)</f>
        <v>-1</v>
      </c>
      <c r="F8" s="1">
        <f>ABS(B8-1)</f>
        <v>0</v>
      </c>
      <c r="G8" s="1">
        <f>ABS(F8-1)</f>
        <v>1</v>
      </c>
      <c r="M8" s="1">
        <v>0.46556141028015507</v>
      </c>
      <c r="N8" s="1">
        <v>0.1663095817728274</v>
      </c>
    </row>
    <row r="9" spans="1:14" x14ac:dyDescent="0.3">
      <c r="A9" s="1">
        <v>2</v>
      </c>
      <c r="B9" s="1">
        <v>1</v>
      </c>
      <c r="C9" s="1">
        <f t="shared" ref="C9:C37" si="0">INDEX(B$4:B$5,B9+1)+B$2*M9</f>
        <v>3.0390135077370992</v>
      </c>
      <c r="D9" s="1">
        <f t="shared" ref="D9:D37" si="1">INDEX(C$4:C$5,B9+1)+B$2*N9</f>
        <v>2.4847817009935338</v>
      </c>
      <c r="E9" s="1">
        <f t="shared" ref="E9:E37" si="2">IF(B9=0,1,-1)</f>
        <v>-1</v>
      </c>
      <c r="F9" s="1">
        <f t="shared" ref="F9:F37" si="3">ABS(B9-1)</f>
        <v>0</v>
      </c>
      <c r="G9" s="1">
        <f t="shared" ref="G9:G37" si="4">ABS(F9-1)</f>
        <v>1</v>
      </c>
      <c r="M9" s="1">
        <v>0.40780270154741982</v>
      </c>
      <c r="N9" s="1">
        <v>0.69695634019870678</v>
      </c>
    </row>
    <row r="10" spans="1:14" x14ac:dyDescent="0.3">
      <c r="A10" s="1">
        <v>3</v>
      </c>
      <c r="B10" s="1">
        <v>1</v>
      </c>
      <c r="C10" s="1">
        <f t="shared" si="0"/>
        <v>3.3102639944826442</v>
      </c>
      <c r="D10" s="1">
        <f t="shared" si="1"/>
        <v>3.2483174754841295</v>
      </c>
      <c r="E10" s="1">
        <f t="shared" si="2"/>
        <v>-1</v>
      </c>
      <c r="F10" s="1">
        <f t="shared" si="3"/>
        <v>0</v>
      </c>
      <c r="G10" s="1">
        <f t="shared" si="4"/>
        <v>1</v>
      </c>
      <c r="M10" s="1">
        <v>0.46205279889652884</v>
      </c>
      <c r="N10" s="1">
        <v>0.84966349509682593</v>
      </c>
    </row>
    <row r="11" spans="1:14" x14ac:dyDescent="0.3">
      <c r="A11" s="1">
        <v>4</v>
      </c>
      <c r="B11" s="1">
        <v>1</v>
      </c>
      <c r="C11" s="1">
        <f t="shared" si="0"/>
        <v>2.7211671112910194</v>
      </c>
      <c r="D11" s="1">
        <f t="shared" si="1"/>
        <v>-0.90317894090277429</v>
      </c>
      <c r="E11" s="1">
        <f t="shared" si="2"/>
        <v>-1</v>
      </c>
      <c r="F11" s="1">
        <f t="shared" si="3"/>
        <v>0</v>
      </c>
      <c r="G11" s="1">
        <f t="shared" si="4"/>
        <v>1</v>
      </c>
      <c r="M11" s="1">
        <v>0.34423342225820386</v>
      </c>
      <c r="N11" s="1">
        <v>1.9364211819445143E-2</v>
      </c>
    </row>
    <row r="12" spans="1:14" x14ac:dyDescent="0.3">
      <c r="A12" s="1">
        <v>5</v>
      </c>
      <c r="B12" s="1">
        <v>1</v>
      </c>
      <c r="C12" s="1">
        <f t="shared" si="0"/>
        <v>3.2317792652554891</v>
      </c>
      <c r="D12" s="1">
        <f t="shared" si="1"/>
        <v>-0.38327261699355208</v>
      </c>
      <c r="E12" s="1">
        <f t="shared" si="2"/>
        <v>-1</v>
      </c>
      <c r="F12" s="1">
        <f t="shared" si="3"/>
        <v>0</v>
      </c>
      <c r="G12" s="1">
        <f t="shared" si="4"/>
        <v>1</v>
      </c>
      <c r="M12" s="1">
        <v>0.44635585305109782</v>
      </c>
      <c r="N12" s="1">
        <v>0.12334547660128958</v>
      </c>
    </row>
    <row r="13" spans="1:14" x14ac:dyDescent="0.3">
      <c r="A13" s="1">
        <v>6</v>
      </c>
      <c r="B13" s="1">
        <v>1</v>
      </c>
      <c r="C13" s="1">
        <f t="shared" si="0"/>
        <v>2.2900745371505424</v>
      </c>
      <c r="D13" s="1">
        <f t="shared" si="1"/>
        <v>2.8190477811228329</v>
      </c>
      <c r="E13" s="1">
        <f t="shared" si="2"/>
        <v>-1</v>
      </c>
      <c r="F13" s="1">
        <f t="shared" si="3"/>
        <v>0</v>
      </c>
      <c r="G13" s="1">
        <f t="shared" si="4"/>
        <v>1</v>
      </c>
      <c r="M13" s="1">
        <v>0.25801490743010846</v>
      </c>
      <c r="N13" s="1">
        <v>0.76380955622456659</v>
      </c>
    </row>
    <row r="14" spans="1:14" x14ac:dyDescent="0.3">
      <c r="A14" s="1">
        <v>7</v>
      </c>
      <c r="B14" s="1">
        <v>1</v>
      </c>
      <c r="C14" s="1">
        <f t="shared" si="0"/>
        <v>4.8677632974908605</v>
      </c>
      <c r="D14" s="1">
        <f t="shared" si="1"/>
        <v>2.4461705538974563</v>
      </c>
      <c r="E14" s="1">
        <f t="shared" si="2"/>
        <v>-1</v>
      </c>
      <c r="F14" s="1">
        <f t="shared" si="3"/>
        <v>0</v>
      </c>
      <c r="G14" s="1">
        <f t="shared" si="4"/>
        <v>1</v>
      </c>
      <c r="M14" s="1">
        <v>0.77355265949817198</v>
      </c>
      <c r="N14" s="1">
        <v>0.68923411077949126</v>
      </c>
    </row>
    <row r="15" spans="1:14" x14ac:dyDescent="0.3">
      <c r="A15" s="1">
        <v>8</v>
      </c>
      <c r="B15" s="1">
        <v>1</v>
      </c>
      <c r="C15" s="1">
        <f t="shared" si="0"/>
        <v>1.4924122230667094</v>
      </c>
      <c r="D15" s="1">
        <f t="shared" si="1"/>
        <v>0.96694015187572346</v>
      </c>
      <c r="E15" s="1">
        <f t="shared" si="2"/>
        <v>-1</v>
      </c>
      <c r="F15" s="1">
        <f t="shared" si="3"/>
        <v>0</v>
      </c>
      <c r="G15" s="1">
        <f t="shared" si="4"/>
        <v>1</v>
      </c>
      <c r="M15" s="1">
        <v>9.848244461334188E-2</v>
      </c>
      <c r="N15" s="1">
        <v>0.39338803037514469</v>
      </c>
    </row>
    <row r="16" spans="1:14" x14ac:dyDescent="0.3">
      <c r="A16" s="1">
        <v>9</v>
      </c>
      <c r="B16" s="1">
        <v>1</v>
      </c>
      <c r="C16" s="1">
        <f t="shared" si="0"/>
        <v>1.140290872246619</v>
      </c>
      <c r="D16" s="1">
        <f t="shared" si="1"/>
        <v>0.61917171071099775</v>
      </c>
      <c r="E16" s="1">
        <f t="shared" si="2"/>
        <v>-1</v>
      </c>
      <c r="F16" s="1">
        <f t="shared" si="3"/>
        <v>0</v>
      </c>
      <c r="G16" s="1">
        <f t="shared" si="4"/>
        <v>1</v>
      </c>
      <c r="M16" s="1">
        <v>2.8058174449323792E-2</v>
      </c>
      <c r="N16" s="1">
        <v>0.32383434214219953</v>
      </c>
    </row>
    <row r="17" spans="1:14" x14ac:dyDescent="0.3">
      <c r="A17" s="1">
        <v>10</v>
      </c>
      <c r="B17" s="1">
        <v>1</v>
      </c>
      <c r="C17" s="1">
        <f t="shared" si="0"/>
        <v>4.3820420763529597</v>
      </c>
      <c r="D17" s="1">
        <f t="shared" si="1"/>
        <v>-0.28419667119924685</v>
      </c>
      <c r="E17" s="1">
        <f t="shared" si="2"/>
        <v>-1</v>
      </c>
      <c r="F17" s="1">
        <f t="shared" si="3"/>
        <v>0</v>
      </c>
      <c r="G17" s="1">
        <f t="shared" si="4"/>
        <v>1</v>
      </c>
      <c r="M17" s="1">
        <v>0.67640841527059192</v>
      </c>
      <c r="N17" s="1">
        <v>0.14316066576015063</v>
      </c>
    </row>
    <row r="18" spans="1:14" x14ac:dyDescent="0.3">
      <c r="A18" s="1">
        <v>11</v>
      </c>
      <c r="B18" s="1">
        <v>1</v>
      </c>
      <c r="C18" s="1">
        <f t="shared" si="0"/>
        <v>2.5796447707601868</v>
      </c>
      <c r="D18" s="1">
        <f t="shared" si="1"/>
        <v>3.2760580590908726</v>
      </c>
      <c r="E18" s="1">
        <f t="shared" si="2"/>
        <v>-1</v>
      </c>
      <c r="F18" s="1">
        <f t="shared" si="3"/>
        <v>0</v>
      </c>
      <c r="G18" s="1">
        <f t="shared" si="4"/>
        <v>1</v>
      </c>
      <c r="M18" s="1">
        <v>0.31592895415203737</v>
      </c>
      <c r="N18" s="1">
        <v>0.85521161181817451</v>
      </c>
    </row>
    <row r="19" spans="1:14" x14ac:dyDescent="0.3">
      <c r="A19" s="1">
        <v>12</v>
      </c>
      <c r="B19" s="1">
        <v>1</v>
      </c>
      <c r="C19" s="1">
        <f t="shared" si="0"/>
        <v>2.9108389591943271</v>
      </c>
      <c r="D19" s="1">
        <f t="shared" si="1"/>
        <v>1.8501510507011618</v>
      </c>
      <c r="E19" s="1">
        <f t="shared" si="2"/>
        <v>-1</v>
      </c>
      <c r="F19" s="1">
        <f t="shared" si="3"/>
        <v>0</v>
      </c>
      <c r="G19" s="1">
        <f t="shared" si="4"/>
        <v>1</v>
      </c>
      <c r="M19" s="1">
        <v>0.3821677918388654</v>
      </c>
      <c r="N19" s="1">
        <v>0.57003021014023236</v>
      </c>
    </row>
    <row r="20" spans="1:14" x14ac:dyDescent="0.3">
      <c r="A20" s="1">
        <v>13</v>
      </c>
      <c r="B20" s="1">
        <v>0</v>
      </c>
      <c r="C20" s="1">
        <f t="shared" si="0"/>
        <v>1.5636632459991389</v>
      </c>
      <c r="D20" s="1">
        <f t="shared" si="1"/>
        <v>3.6578057275779194</v>
      </c>
      <c r="E20" s="1">
        <f t="shared" si="2"/>
        <v>1</v>
      </c>
      <c r="F20" s="1">
        <f t="shared" si="3"/>
        <v>1</v>
      </c>
      <c r="G20" s="1">
        <f t="shared" si="4"/>
        <v>0</v>
      </c>
      <c r="M20" s="1">
        <v>0.51273264919982775</v>
      </c>
      <c r="N20" s="1">
        <v>0.53156114551558387</v>
      </c>
    </row>
    <row r="21" spans="1:14" x14ac:dyDescent="0.3">
      <c r="A21" s="1">
        <v>14</v>
      </c>
      <c r="B21" s="1">
        <v>0</v>
      </c>
      <c r="C21" s="1">
        <f t="shared" si="0"/>
        <v>-0.10338340490078668</v>
      </c>
      <c r="D21" s="1">
        <f t="shared" si="1"/>
        <v>2.9979578875611423</v>
      </c>
      <c r="E21" s="1">
        <f t="shared" si="2"/>
        <v>1</v>
      </c>
      <c r="F21" s="1">
        <f t="shared" si="3"/>
        <v>1</v>
      </c>
      <c r="G21" s="1">
        <f t="shared" si="4"/>
        <v>0</v>
      </c>
      <c r="M21" s="1">
        <v>0.17932331901984266</v>
      </c>
      <c r="N21" s="1">
        <v>0.39959157751222851</v>
      </c>
    </row>
    <row r="22" spans="1:14" x14ac:dyDescent="0.3">
      <c r="A22" s="1">
        <v>15</v>
      </c>
      <c r="B22" s="1">
        <v>0</v>
      </c>
      <c r="C22" s="1">
        <f t="shared" si="0"/>
        <v>1.5656860836808559</v>
      </c>
      <c r="D22" s="1">
        <f t="shared" si="1"/>
        <v>4.7366198538352569</v>
      </c>
      <c r="E22" s="1">
        <f t="shared" si="2"/>
        <v>1</v>
      </c>
      <c r="F22" s="1">
        <f t="shared" si="3"/>
        <v>1</v>
      </c>
      <c r="G22" s="1">
        <f t="shared" si="4"/>
        <v>0</v>
      </c>
      <c r="M22" s="1">
        <v>0.51313721673617119</v>
      </c>
      <c r="N22" s="1">
        <v>0.74732397076705137</v>
      </c>
    </row>
    <row r="23" spans="1:14" x14ac:dyDescent="0.3">
      <c r="A23" s="1">
        <v>16</v>
      </c>
      <c r="B23" s="1">
        <v>0</v>
      </c>
      <c r="C23" s="1">
        <f t="shared" si="0"/>
        <v>3.9047590289946443</v>
      </c>
      <c r="D23" s="1">
        <f t="shared" si="1"/>
        <v>5.1452436842824731</v>
      </c>
      <c r="E23" s="1">
        <f t="shared" si="2"/>
        <v>1</v>
      </c>
      <c r="F23" s="1">
        <f t="shared" si="3"/>
        <v>1</v>
      </c>
      <c r="G23" s="1">
        <f t="shared" si="4"/>
        <v>0</v>
      </c>
      <c r="M23" s="1">
        <v>0.98095180579892893</v>
      </c>
      <c r="N23" s="1">
        <v>0.82904873685649461</v>
      </c>
    </row>
    <row r="24" spans="1:14" x14ac:dyDescent="0.3">
      <c r="A24" s="1">
        <v>17</v>
      </c>
      <c r="B24" s="1">
        <v>0</v>
      </c>
      <c r="C24" s="1">
        <f t="shared" si="0"/>
        <v>-0.85166755693506369</v>
      </c>
      <c r="D24" s="1">
        <f t="shared" si="1"/>
        <v>1.6274075945971547</v>
      </c>
      <c r="E24" s="1">
        <f t="shared" si="2"/>
        <v>1</v>
      </c>
      <c r="F24" s="1">
        <f t="shared" si="3"/>
        <v>1</v>
      </c>
      <c r="G24" s="1">
        <f t="shared" si="4"/>
        <v>0</v>
      </c>
      <c r="M24" s="1">
        <v>2.9666488612987263E-2</v>
      </c>
      <c r="N24" s="1">
        <v>0.12548151891943093</v>
      </c>
    </row>
    <row r="25" spans="1:14" x14ac:dyDescent="0.3">
      <c r="A25" s="1">
        <v>18</v>
      </c>
      <c r="B25" s="1">
        <v>0</v>
      </c>
      <c r="C25" s="1">
        <f t="shared" si="0"/>
        <v>1.1917941602598918</v>
      </c>
      <c r="D25" s="1">
        <f t="shared" si="1"/>
        <v>3.1448701153527279</v>
      </c>
      <c r="E25" s="1">
        <f t="shared" si="2"/>
        <v>1</v>
      </c>
      <c r="F25" s="1">
        <f t="shared" si="3"/>
        <v>1</v>
      </c>
      <c r="G25" s="1">
        <f t="shared" si="4"/>
        <v>0</v>
      </c>
      <c r="M25" s="1">
        <v>0.43835883205197834</v>
      </c>
      <c r="N25" s="1">
        <v>0.42897402307054555</v>
      </c>
    </row>
    <row r="26" spans="1:14" x14ac:dyDescent="0.3">
      <c r="A26" s="1">
        <v>19</v>
      </c>
      <c r="B26" s="1">
        <v>0</v>
      </c>
      <c r="C26" s="1">
        <f t="shared" si="0"/>
        <v>2.9360180157599691</v>
      </c>
      <c r="D26" s="1">
        <f t="shared" si="1"/>
        <v>5.0112647134506849</v>
      </c>
      <c r="E26" s="1">
        <f t="shared" si="2"/>
        <v>1</v>
      </c>
      <c r="F26" s="1">
        <f t="shared" si="3"/>
        <v>1</v>
      </c>
      <c r="G26" s="1">
        <f t="shared" si="4"/>
        <v>0</v>
      </c>
      <c r="M26" s="1">
        <v>0.78720360315199378</v>
      </c>
      <c r="N26" s="1">
        <v>0.80225294269013692</v>
      </c>
    </row>
    <row r="27" spans="1:14" x14ac:dyDescent="0.3">
      <c r="A27" s="1">
        <v>20</v>
      </c>
      <c r="B27" s="1">
        <v>0</v>
      </c>
      <c r="C27" s="1">
        <f t="shared" si="0"/>
        <v>3.4026778704630569</v>
      </c>
      <c r="D27" s="1">
        <f t="shared" si="1"/>
        <v>4.8167433552902112</v>
      </c>
      <c r="E27" s="1">
        <f t="shared" si="2"/>
        <v>1</v>
      </c>
      <c r="F27" s="1">
        <f t="shared" si="3"/>
        <v>1</v>
      </c>
      <c r="G27" s="1">
        <f t="shared" si="4"/>
        <v>0</v>
      </c>
      <c r="M27" s="1">
        <v>0.88053557409261141</v>
      </c>
      <c r="N27" s="1">
        <v>0.76334867105804227</v>
      </c>
    </row>
    <row r="28" spans="1:14" x14ac:dyDescent="0.3">
      <c r="A28" s="1">
        <v>21</v>
      </c>
      <c r="B28" s="1">
        <v>0</v>
      </c>
      <c r="C28" s="1">
        <f t="shared" si="0"/>
        <v>1.4978033466823266</v>
      </c>
      <c r="D28" s="1">
        <f t="shared" si="1"/>
        <v>1.6013164103380908</v>
      </c>
      <c r="E28" s="1">
        <f t="shared" si="2"/>
        <v>1</v>
      </c>
      <c r="F28" s="1">
        <f t="shared" si="3"/>
        <v>1</v>
      </c>
      <c r="G28" s="1">
        <f t="shared" si="4"/>
        <v>0</v>
      </c>
      <c r="M28" s="1">
        <v>0.49956066933646537</v>
      </c>
      <c r="N28" s="1">
        <v>0.12026328206761816</v>
      </c>
    </row>
    <row r="29" spans="1:14" x14ac:dyDescent="0.3">
      <c r="A29" s="1">
        <v>22</v>
      </c>
      <c r="B29" s="1">
        <v>0</v>
      </c>
      <c r="C29" s="1">
        <f t="shared" si="0"/>
        <v>2.756420608019293</v>
      </c>
      <c r="D29" s="1">
        <f t="shared" si="1"/>
        <v>5.9382688596905862</v>
      </c>
      <c r="E29" s="1">
        <f t="shared" si="2"/>
        <v>1</v>
      </c>
      <c r="F29" s="1">
        <f t="shared" si="3"/>
        <v>1</v>
      </c>
      <c r="G29" s="1">
        <f t="shared" si="4"/>
        <v>0</v>
      </c>
      <c r="M29" s="1">
        <v>0.7512841216038586</v>
      </c>
      <c r="N29" s="1">
        <v>0.98765377193811721</v>
      </c>
    </row>
    <row r="30" spans="1:14" x14ac:dyDescent="0.3">
      <c r="A30" s="1">
        <v>23</v>
      </c>
      <c r="B30" s="1">
        <v>0</v>
      </c>
      <c r="C30" s="1">
        <f t="shared" si="0"/>
        <v>2.5406558401016239</v>
      </c>
      <c r="D30" s="1">
        <f t="shared" si="1"/>
        <v>4.2166086243294298</v>
      </c>
      <c r="E30" s="1">
        <f t="shared" si="2"/>
        <v>1</v>
      </c>
      <c r="F30" s="1">
        <f t="shared" si="3"/>
        <v>1</v>
      </c>
      <c r="G30" s="1">
        <f t="shared" si="4"/>
        <v>0</v>
      </c>
      <c r="M30" s="1">
        <v>0.70813116802032483</v>
      </c>
      <c r="N30" s="1">
        <v>0.64332172486588601</v>
      </c>
    </row>
    <row r="31" spans="1:14" x14ac:dyDescent="0.3">
      <c r="A31" s="1">
        <v>24</v>
      </c>
      <c r="B31" s="1">
        <v>0</v>
      </c>
      <c r="C31" s="1">
        <f t="shared" si="0"/>
        <v>2.2504790350192558</v>
      </c>
      <c r="D31" s="1">
        <f t="shared" si="1"/>
        <v>2.3282314084528846</v>
      </c>
      <c r="E31" s="1">
        <f t="shared" si="2"/>
        <v>1</v>
      </c>
      <c r="F31" s="1">
        <f t="shared" si="3"/>
        <v>1</v>
      </c>
      <c r="G31" s="1">
        <f t="shared" si="4"/>
        <v>0</v>
      </c>
      <c r="M31" s="1">
        <v>0.65009580700385117</v>
      </c>
      <c r="N31" s="1">
        <v>0.26564628169057691</v>
      </c>
    </row>
    <row r="32" spans="1:14" x14ac:dyDescent="0.3">
      <c r="A32" s="1">
        <v>25</v>
      </c>
      <c r="B32" s="1">
        <v>0</v>
      </c>
      <c r="C32" s="1">
        <f t="shared" si="0"/>
        <v>0.89752819536435569</v>
      </c>
      <c r="D32" s="1">
        <f t="shared" si="1"/>
        <v>5.3612370145469086</v>
      </c>
      <c r="E32" s="1">
        <f t="shared" si="2"/>
        <v>1</v>
      </c>
      <c r="F32" s="1">
        <f t="shared" si="3"/>
        <v>1</v>
      </c>
      <c r="G32" s="1">
        <f t="shared" si="4"/>
        <v>0</v>
      </c>
      <c r="M32" s="1">
        <v>0.37950563907287116</v>
      </c>
      <c r="N32" s="1">
        <v>0.87224740290938163</v>
      </c>
    </row>
    <row r="33" spans="1:14" x14ac:dyDescent="0.3">
      <c r="A33" s="1">
        <v>26</v>
      </c>
      <c r="B33" s="1">
        <v>0</v>
      </c>
      <c r="C33" s="1">
        <f t="shared" si="0"/>
        <v>3.4882160607167281</v>
      </c>
      <c r="D33" s="1">
        <f t="shared" si="1"/>
        <v>2.5837280284366377</v>
      </c>
      <c r="E33" s="1">
        <f t="shared" si="2"/>
        <v>1</v>
      </c>
      <c r="F33" s="1">
        <f t="shared" si="3"/>
        <v>1</v>
      </c>
      <c r="G33" s="1">
        <f t="shared" si="4"/>
        <v>0</v>
      </c>
      <c r="M33" s="1">
        <v>0.89764321214334564</v>
      </c>
      <c r="N33" s="1">
        <v>0.31674560568732757</v>
      </c>
    </row>
    <row r="34" spans="1:14" x14ac:dyDescent="0.3">
      <c r="A34" s="1">
        <v>27</v>
      </c>
      <c r="B34" s="1">
        <v>0</v>
      </c>
      <c r="C34" s="1">
        <f t="shared" si="0"/>
        <v>0.1041630630865118</v>
      </c>
      <c r="D34" s="1">
        <f t="shared" si="1"/>
        <v>1.9430490259088498</v>
      </c>
      <c r="E34" s="1">
        <f t="shared" si="2"/>
        <v>1</v>
      </c>
      <c r="F34" s="1">
        <f t="shared" si="3"/>
        <v>1</v>
      </c>
      <c r="G34" s="1">
        <f t="shared" si="4"/>
        <v>0</v>
      </c>
      <c r="M34" s="1">
        <v>0.22083261261730236</v>
      </c>
      <c r="N34" s="1">
        <v>0.18860980518176995</v>
      </c>
    </row>
    <row r="35" spans="1:14" x14ac:dyDescent="0.3">
      <c r="A35" s="1">
        <v>28</v>
      </c>
      <c r="B35" s="1">
        <v>0</v>
      </c>
      <c r="C35" s="1">
        <f t="shared" si="0"/>
        <v>0.68152010274975661</v>
      </c>
      <c r="D35" s="1">
        <f t="shared" si="1"/>
        <v>3.5054372266349345</v>
      </c>
      <c r="E35" s="1">
        <f t="shared" si="2"/>
        <v>1</v>
      </c>
      <c r="F35" s="1">
        <f t="shared" si="3"/>
        <v>1</v>
      </c>
      <c r="G35" s="1">
        <f t="shared" si="4"/>
        <v>0</v>
      </c>
      <c r="M35" s="1">
        <v>0.33630402054995134</v>
      </c>
      <c r="N35" s="1">
        <v>0.5010874453269869</v>
      </c>
    </row>
    <row r="36" spans="1:14" x14ac:dyDescent="0.3">
      <c r="A36" s="1">
        <v>29</v>
      </c>
      <c r="B36" s="1">
        <v>0</v>
      </c>
      <c r="C36" s="1">
        <f t="shared" si="0"/>
        <v>-0.69337268173318445</v>
      </c>
      <c r="D36" s="1">
        <f t="shared" si="1"/>
        <v>5.1078710668090919</v>
      </c>
      <c r="E36" s="1">
        <f t="shared" si="2"/>
        <v>1</v>
      </c>
      <c r="F36" s="1">
        <f t="shared" si="3"/>
        <v>1</v>
      </c>
      <c r="G36" s="1">
        <f t="shared" si="4"/>
        <v>0</v>
      </c>
      <c r="M36" s="1">
        <v>6.132546365336311E-2</v>
      </c>
      <c r="N36" s="1">
        <v>0.82157421336181835</v>
      </c>
    </row>
    <row r="37" spans="1:14" x14ac:dyDescent="0.3">
      <c r="A37" s="1">
        <v>30</v>
      </c>
      <c r="B37" s="1">
        <v>0</v>
      </c>
      <c r="C37" s="1">
        <f t="shared" si="0"/>
        <v>2.0896721192651682</v>
      </c>
      <c r="D37" s="1">
        <f t="shared" si="1"/>
        <v>1.5737755854394522</v>
      </c>
      <c r="E37" s="1">
        <f t="shared" si="2"/>
        <v>1</v>
      </c>
      <c r="F37" s="1">
        <f t="shared" si="3"/>
        <v>1</v>
      </c>
      <c r="G37" s="1">
        <f t="shared" si="4"/>
        <v>0</v>
      </c>
      <c r="M37" s="1">
        <v>0.61793442385303365</v>
      </c>
      <c r="N37" s="1">
        <v>0.11475511708789043</v>
      </c>
    </row>
    <row r="38" spans="1:14" x14ac:dyDescent="0.3">
      <c r="E38" s="1" t="s">
        <v>45</v>
      </c>
      <c r="F38" s="1">
        <f>SUM(F8:F37)</f>
        <v>18</v>
      </c>
      <c r="G38" s="1">
        <f>SUM(G8:G37)</f>
        <v>12</v>
      </c>
    </row>
    <row r="40" spans="1:14" x14ac:dyDescent="0.3">
      <c r="A40" s="1" t="s">
        <v>30</v>
      </c>
    </row>
    <row r="41" spans="1:14" x14ac:dyDescent="0.3">
      <c r="A41" s="1">
        <f>A37</f>
        <v>30</v>
      </c>
      <c r="B41" s="1">
        <v>3</v>
      </c>
    </row>
    <row r="42" spans="1:14" x14ac:dyDescent="0.3">
      <c r="A42" s="1">
        <v>1</v>
      </c>
      <c r="B42" s="1">
        <f>C8</f>
        <v>3.3278070514007752</v>
      </c>
      <c r="C42" s="1">
        <f>D8</f>
        <v>-0.16845209113586301</v>
      </c>
    </row>
    <row r="43" spans="1:14" x14ac:dyDescent="0.3">
      <c r="A43" s="1">
        <v>1</v>
      </c>
      <c r="B43" s="1">
        <f>C9</f>
        <v>3.0390135077370992</v>
      </c>
      <c r="C43" s="1">
        <f>D9</f>
        <v>2.4847817009935338</v>
      </c>
    </row>
    <row r="44" spans="1:14" x14ac:dyDescent="0.3">
      <c r="A44" s="1">
        <v>1</v>
      </c>
      <c r="B44" s="1">
        <f>C10</f>
        <v>3.3102639944826442</v>
      </c>
      <c r="C44" s="1">
        <f>D10</f>
        <v>3.2483174754841295</v>
      </c>
    </row>
    <row r="45" spans="1:14" x14ac:dyDescent="0.3">
      <c r="A45" s="1">
        <v>1</v>
      </c>
      <c r="B45" s="1">
        <f>C11</f>
        <v>2.7211671112910194</v>
      </c>
      <c r="C45" s="1">
        <f>D11</f>
        <v>-0.90317894090277429</v>
      </c>
    </row>
    <row r="46" spans="1:14" x14ac:dyDescent="0.3">
      <c r="A46" s="1">
        <v>1</v>
      </c>
      <c r="B46" s="1">
        <f>C12</f>
        <v>3.2317792652554891</v>
      </c>
      <c r="C46" s="1">
        <f>D12</f>
        <v>-0.38327261699355208</v>
      </c>
    </row>
    <row r="47" spans="1:14" x14ac:dyDescent="0.3">
      <c r="A47" s="1">
        <v>1</v>
      </c>
      <c r="B47" s="1">
        <f>C13</f>
        <v>2.2900745371505424</v>
      </c>
      <c r="C47" s="1">
        <f>D13</f>
        <v>2.8190477811228329</v>
      </c>
    </row>
    <row r="48" spans="1:14" x14ac:dyDescent="0.3">
      <c r="A48" s="1">
        <v>1</v>
      </c>
      <c r="B48" s="1">
        <f>C14</f>
        <v>4.8677632974908605</v>
      </c>
      <c r="C48" s="1">
        <f>D14</f>
        <v>2.4461705538974563</v>
      </c>
    </row>
    <row r="49" spans="1:3" x14ac:dyDescent="0.3">
      <c r="A49" s="1">
        <v>1</v>
      </c>
      <c r="B49" s="1">
        <f>C15</f>
        <v>1.4924122230667094</v>
      </c>
      <c r="C49" s="1">
        <f>D15</f>
        <v>0.96694015187572346</v>
      </c>
    </row>
    <row r="50" spans="1:3" x14ac:dyDescent="0.3">
      <c r="A50" s="1">
        <v>1</v>
      </c>
      <c r="B50" s="1">
        <f>C16</f>
        <v>1.140290872246619</v>
      </c>
      <c r="C50" s="1">
        <f>D16</f>
        <v>0.61917171071099775</v>
      </c>
    </row>
    <row r="51" spans="1:3" x14ac:dyDescent="0.3">
      <c r="A51" s="1">
        <v>1</v>
      </c>
      <c r="B51" s="1">
        <f>C17</f>
        <v>4.3820420763529597</v>
      </c>
      <c r="C51" s="1">
        <f>D17</f>
        <v>-0.28419667119924685</v>
      </c>
    </row>
    <row r="52" spans="1:3" x14ac:dyDescent="0.3">
      <c r="A52" s="1">
        <v>1</v>
      </c>
      <c r="B52" s="1">
        <f>C18</f>
        <v>2.5796447707601868</v>
      </c>
      <c r="C52" s="1">
        <f>D18</f>
        <v>3.2760580590908726</v>
      </c>
    </row>
    <row r="53" spans="1:3" x14ac:dyDescent="0.3">
      <c r="A53" s="1">
        <v>1</v>
      </c>
      <c r="B53" s="1">
        <f>C19</f>
        <v>2.9108389591943271</v>
      </c>
      <c r="C53" s="1">
        <f>D19</f>
        <v>1.8501510507011618</v>
      </c>
    </row>
    <row r="54" spans="1:3" x14ac:dyDescent="0.3">
      <c r="A54" s="1">
        <v>1</v>
      </c>
      <c r="B54" s="1">
        <f>C20</f>
        <v>1.5636632459991389</v>
      </c>
      <c r="C54" s="1">
        <f>D20</f>
        <v>3.6578057275779194</v>
      </c>
    </row>
    <row r="55" spans="1:3" x14ac:dyDescent="0.3">
      <c r="A55" s="1">
        <v>1</v>
      </c>
      <c r="B55" s="1">
        <f>C21</f>
        <v>-0.10338340490078668</v>
      </c>
      <c r="C55" s="1">
        <f>D21</f>
        <v>2.9979578875611423</v>
      </c>
    </row>
    <row r="56" spans="1:3" x14ac:dyDescent="0.3">
      <c r="A56" s="1">
        <v>1</v>
      </c>
      <c r="B56" s="1">
        <f>C22</f>
        <v>1.5656860836808559</v>
      </c>
      <c r="C56" s="1">
        <f>D22</f>
        <v>4.7366198538352569</v>
      </c>
    </row>
    <row r="57" spans="1:3" x14ac:dyDescent="0.3">
      <c r="A57" s="1">
        <v>1</v>
      </c>
      <c r="B57" s="1">
        <f>C23</f>
        <v>3.9047590289946443</v>
      </c>
      <c r="C57" s="1">
        <f>D23</f>
        <v>5.1452436842824731</v>
      </c>
    </row>
    <row r="58" spans="1:3" x14ac:dyDescent="0.3">
      <c r="A58" s="1">
        <v>1</v>
      </c>
      <c r="B58" s="1">
        <f>C24</f>
        <v>-0.85166755693506369</v>
      </c>
      <c r="C58" s="1">
        <f>D24</f>
        <v>1.6274075945971547</v>
      </c>
    </row>
    <row r="59" spans="1:3" x14ac:dyDescent="0.3">
      <c r="A59" s="1">
        <v>1</v>
      </c>
      <c r="B59" s="1">
        <f>C25</f>
        <v>1.1917941602598918</v>
      </c>
      <c r="C59" s="1">
        <f>D25</f>
        <v>3.1448701153527279</v>
      </c>
    </row>
    <row r="60" spans="1:3" x14ac:dyDescent="0.3">
      <c r="A60" s="1">
        <v>1</v>
      </c>
      <c r="B60" s="1">
        <f>C26</f>
        <v>2.9360180157599691</v>
      </c>
      <c r="C60" s="1">
        <f>D26</f>
        <v>5.0112647134506849</v>
      </c>
    </row>
    <row r="61" spans="1:3" x14ac:dyDescent="0.3">
      <c r="A61" s="1">
        <v>1</v>
      </c>
      <c r="B61" s="1">
        <f>C27</f>
        <v>3.4026778704630569</v>
      </c>
      <c r="C61" s="1">
        <f>D27</f>
        <v>4.8167433552902112</v>
      </c>
    </row>
    <row r="62" spans="1:3" x14ac:dyDescent="0.3">
      <c r="A62" s="1">
        <v>1</v>
      </c>
      <c r="B62" s="1">
        <f>C28</f>
        <v>1.4978033466823266</v>
      </c>
      <c r="C62" s="1">
        <f>D28</f>
        <v>1.6013164103380908</v>
      </c>
    </row>
    <row r="63" spans="1:3" x14ac:dyDescent="0.3">
      <c r="A63" s="1">
        <v>1</v>
      </c>
      <c r="B63" s="1">
        <f>C29</f>
        <v>2.756420608019293</v>
      </c>
      <c r="C63" s="1">
        <f>D29</f>
        <v>5.9382688596905862</v>
      </c>
    </row>
    <row r="64" spans="1:3" x14ac:dyDescent="0.3">
      <c r="A64" s="1">
        <v>1</v>
      </c>
      <c r="B64" s="1">
        <f>C30</f>
        <v>2.5406558401016239</v>
      </c>
      <c r="C64" s="1">
        <f>D30</f>
        <v>4.2166086243294298</v>
      </c>
    </row>
    <row r="65" spans="1:3" x14ac:dyDescent="0.3">
      <c r="A65" s="1">
        <v>1</v>
      </c>
      <c r="B65" s="1">
        <f>C31</f>
        <v>2.2504790350192558</v>
      </c>
      <c r="C65" s="1">
        <f>D31</f>
        <v>2.3282314084528846</v>
      </c>
    </row>
    <row r="66" spans="1:3" x14ac:dyDescent="0.3">
      <c r="A66" s="1">
        <v>1</v>
      </c>
      <c r="B66" s="1">
        <f>C32</f>
        <v>0.89752819536435569</v>
      </c>
      <c r="C66" s="1">
        <f>D32</f>
        <v>5.3612370145469086</v>
      </c>
    </row>
    <row r="67" spans="1:3" x14ac:dyDescent="0.3">
      <c r="A67" s="1">
        <v>1</v>
      </c>
      <c r="B67" s="1">
        <f>C33</f>
        <v>3.4882160607167281</v>
      </c>
      <c r="C67" s="1">
        <f>D33</f>
        <v>2.5837280284366377</v>
      </c>
    </row>
    <row r="68" spans="1:3" x14ac:dyDescent="0.3">
      <c r="A68" s="1">
        <v>1</v>
      </c>
      <c r="B68" s="1">
        <f>C34</f>
        <v>0.1041630630865118</v>
      </c>
      <c r="C68" s="1">
        <f>D34</f>
        <v>1.9430490259088498</v>
      </c>
    </row>
    <row r="69" spans="1:3" x14ac:dyDescent="0.3">
      <c r="A69" s="1">
        <v>1</v>
      </c>
      <c r="B69" s="1">
        <f>C35</f>
        <v>0.68152010274975661</v>
      </c>
      <c r="C69" s="1">
        <f>D35</f>
        <v>3.5054372266349345</v>
      </c>
    </row>
    <row r="70" spans="1:3" x14ac:dyDescent="0.3">
      <c r="A70" s="1">
        <v>1</v>
      </c>
      <c r="B70" s="1">
        <f>C36</f>
        <v>-0.69337268173318445</v>
      </c>
      <c r="C70" s="1">
        <f>D36</f>
        <v>5.1078710668090919</v>
      </c>
    </row>
    <row r="71" spans="1:3" x14ac:dyDescent="0.3">
      <c r="A71" s="1">
        <v>1</v>
      </c>
      <c r="B71" s="1">
        <f>C37</f>
        <v>2.0896721192651682</v>
      </c>
      <c r="C71" s="1">
        <f>D37</f>
        <v>1.5737755854394522</v>
      </c>
    </row>
    <row r="73" spans="1:3" x14ac:dyDescent="0.3">
      <c r="A73" s="1" t="s">
        <v>31</v>
      </c>
    </row>
    <row r="74" spans="1:3" x14ac:dyDescent="0.3">
      <c r="A74" s="1">
        <v>30</v>
      </c>
      <c r="B74" s="1">
        <v>2</v>
      </c>
    </row>
    <row r="75" spans="1:3" x14ac:dyDescent="0.3">
      <c r="A75" s="1">
        <f>B8</f>
        <v>1</v>
      </c>
      <c r="B75" s="1">
        <f>E116*D116</f>
        <v>-2.7587818990467619</v>
      </c>
    </row>
    <row r="76" spans="1:3" x14ac:dyDescent="0.3">
      <c r="A76" s="1">
        <f t="shared" ref="A76:A104" si="5">B9</f>
        <v>1</v>
      </c>
      <c r="B76" s="1">
        <f t="shared" ref="B76:B104" si="6">E117*D117</f>
        <v>-0.41390212133409676</v>
      </c>
    </row>
    <row r="77" spans="1:3" x14ac:dyDescent="0.3">
      <c r="A77" s="1">
        <f t="shared" si="5"/>
        <v>1</v>
      </c>
      <c r="B77" s="1">
        <f t="shared" si="6"/>
        <v>0.42858153878646732</v>
      </c>
    </row>
    <row r="78" spans="1:3" x14ac:dyDescent="0.3">
      <c r="A78" s="1">
        <f t="shared" si="5"/>
        <v>1</v>
      </c>
      <c r="B78" s="1">
        <f t="shared" si="6"/>
        <v>-3.7330293963668679</v>
      </c>
    </row>
    <row r="79" spans="1:3" x14ac:dyDescent="0.3">
      <c r="A79" s="1">
        <f t="shared" si="5"/>
        <v>1</v>
      </c>
      <c r="B79" s="1">
        <f t="shared" si="6"/>
        <v>-3.0051420226543946</v>
      </c>
    </row>
    <row r="80" spans="1:3" x14ac:dyDescent="0.3">
      <c r="A80" s="1">
        <f t="shared" si="5"/>
        <v>1</v>
      </c>
      <c r="B80" s="1">
        <f t="shared" si="6"/>
        <v>-0.4556697709135018</v>
      </c>
    </row>
    <row r="81" spans="1:2" x14ac:dyDescent="0.3">
      <c r="A81" s="1">
        <f t="shared" si="5"/>
        <v>1</v>
      </c>
      <c r="B81" s="1">
        <f t="shared" si="6"/>
        <v>0.41536172180241948</v>
      </c>
    </row>
    <row r="82" spans="1:2" x14ac:dyDescent="0.3">
      <c r="A82" s="1">
        <f t="shared" si="5"/>
        <v>1</v>
      </c>
      <c r="B82" s="1">
        <f t="shared" si="6"/>
        <v>-2.5653835860763601</v>
      </c>
    </row>
    <row r="83" spans="1:2" x14ac:dyDescent="0.3">
      <c r="A83" s="1">
        <f t="shared" si="5"/>
        <v>1</v>
      </c>
      <c r="B83" s="1">
        <f t="shared" si="6"/>
        <v>-3.0572735074625697</v>
      </c>
    </row>
    <row r="84" spans="1:2" x14ac:dyDescent="0.3">
      <c r="A84" s="1">
        <f t="shared" si="5"/>
        <v>1</v>
      </c>
      <c r="B84" s="1">
        <f t="shared" si="6"/>
        <v>-2.368165529865224</v>
      </c>
    </row>
    <row r="85" spans="1:2" x14ac:dyDescent="0.3">
      <c r="A85" s="1">
        <f t="shared" si="5"/>
        <v>1</v>
      </c>
      <c r="B85" s="1">
        <f t="shared" si="6"/>
        <v>0.10879317366183194</v>
      </c>
    </row>
    <row r="86" spans="1:2" x14ac:dyDescent="0.3">
      <c r="A86" s="1">
        <f t="shared" si="5"/>
        <v>1</v>
      </c>
      <c r="B86" s="1">
        <f t="shared" si="6"/>
        <v>-1.0681178417684922</v>
      </c>
    </row>
    <row r="87" spans="1:2" x14ac:dyDescent="0.3">
      <c r="A87" s="1">
        <f t="shared" si="5"/>
        <v>0</v>
      </c>
      <c r="B87" s="1">
        <f t="shared" si="6"/>
        <v>1.4931786301085381E-2</v>
      </c>
    </row>
    <row r="88" spans="1:2" x14ac:dyDescent="0.3">
      <c r="A88" s="1">
        <f t="shared" si="5"/>
        <v>0</v>
      </c>
      <c r="B88" s="1">
        <f t="shared" si="6"/>
        <v>1.4209372287507089</v>
      </c>
    </row>
    <row r="89" spans="1:2" x14ac:dyDescent="0.3">
      <c r="A89" s="1">
        <f t="shared" si="5"/>
        <v>0</v>
      </c>
      <c r="B89" s="1">
        <f t="shared" si="6"/>
        <v>-0.99502776749991106</v>
      </c>
    </row>
    <row r="90" spans="1:2" x14ac:dyDescent="0.3">
      <c r="A90" s="1">
        <f t="shared" si="5"/>
        <v>0</v>
      </c>
      <c r="B90" s="1">
        <f t="shared" si="6"/>
        <v>-2.4840735614292866</v>
      </c>
    </row>
    <row r="91" spans="1:2" x14ac:dyDescent="0.3">
      <c r="A91" s="1">
        <f t="shared" si="5"/>
        <v>0</v>
      </c>
      <c r="B91" s="1">
        <f t="shared" si="6"/>
        <v>3.0568899849695002</v>
      </c>
    </row>
    <row r="92" spans="1:2" x14ac:dyDescent="0.3">
      <c r="A92" s="1">
        <f t="shared" si="5"/>
        <v>0</v>
      </c>
      <c r="B92" s="1">
        <f t="shared" si="6"/>
        <v>0.67064540393188832</v>
      </c>
    </row>
    <row r="93" spans="1:2" x14ac:dyDescent="0.3">
      <c r="A93" s="1">
        <f t="shared" si="5"/>
        <v>0</v>
      </c>
      <c r="B93" s="1">
        <f t="shared" si="6"/>
        <v>-1.900349980252046</v>
      </c>
    </row>
    <row r="94" spans="1:2" x14ac:dyDescent="0.3">
      <c r="A94" s="1">
        <f t="shared" si="5"/>
        <v>0</v>
      </c>
      <c r="B94" s="1">
        <f t="shared" si="6"/>
        <v>-1.9392429167088299</v>
      </c>
    </row>
    <row r="95" spans="1:2" x14ac:dyDescent="0.3">
      <c r="A95" s="1">
        <f t="shared" si="5"/>
        <v>0</v>
      </c>
      <c r="B95" s="1">
        <f t="shared" si="6"/>
        <v>1.9695077177626907</v>
      </c>
    </row>
    <row r="96" spans="1:2" x14ac:dyDescent="0.3">
      <c r="A96" s="1">
        <f t="shared" si="5"/>
        <v>0</v>
      </c>
      <c r="B96" s="1">
        <f t="shared" si="6"/>
        <v>-2.6823795293985988</v>
      </c>
    </row>
    <row r="97" spans="1:4" x14ac:dyDescent="0.3">
      <c r="A97" s="1">
        <f t="shared" si="5"/>
        <v>0</v>
      </c>
      <c r="B97" s="1">
        <f t="shared" si="6"/>
        <v>-0.97002938534905958</v>
      </c>
    </row>
    <row r="98" spans="1:4" x14ac:dyDescent="0.3">
      <c r="A98" s="1">
        <f t="shared" si="5"/>
        <v>0</v>
      </c>
      <c r="B98" s="1">
        <f t="shared" si="6"/>
        <v>0.93346148028013332</v>
      </c>
    </row>
    <row r="99" spans="1:4" x14ac:dyDescent="0.3">
      <c r="A99" s="1">
        <f t="shared" si="5"/>
        <v>0</v>
      </c>
      <c r="B99" s="1">
        <f t="shared" si="6"/>
        <v>-1.2630482525816848</v>
      </c>
    </row>
    <row r="100" spans="1:4" x14ac:dyDescent="0.3">
      <c r="A100" s="1">
        <f t="shared" si="5"/>
        <v>0</v>
      </c>
      <c r="B100" s="1">
        <f t="shared" si="6"/>
        <v>0.10879317366183283</v>
      </c>
    </row>
    <row r="101" spans="1:4" x14ac:dyDescent="0.3">
      <c r="A101" s="1">
        <f t="shared" si="5"/>
        <v>0</v>
      </c>
      <c r="B101" s="1">
        <f t="shared" si="6"/>
        <v>2.309368895303372</v>
      </c>
    </row>
    <row r="102" spans="1:4" x14ac:dyDescent="0.3">
      <c r="A102" s="1">
        <f t="shared" si="5"/>
        <v>0</v>
      </c>
      <c r="B102" s="1">
        <f t="shared" si="6"/>
        <v>0.57487620125739225</v>
      </c>
    </row>
    <row r="103" spans="1:4" x14ac:dyDescent="0.3">
      <c r="A103" s="1">
        <f t="shared" si="5"/>
        <v>0</v>
      </c>
      <c r="B103" s="1">
        <f t="shared" si="6"/>
        <v>-0.27325328700753015</v>
      </c>
    </row>
    <row r="104" spans="1:4" x14ac:dyDescent="0.3">
      <c r="A104" s="1">
        <f t="shared" si="5"/>
        <v>0</v>
      </c>
      <c r="B104" s="1">
        <f t="shared" si="6"/>
        <v>1.7151901446115958</v>
      </c>
    </row>
    <row r="106" spans="1:4" x14ac:dyDescent="0.3">
      <c r="A106" s="1" t="s">
        <v>32</v>
      </c>
      <c r="B106" s="1" t="s">
        <v>51</v>
      </c>
    </row>
    <row r="107" spans="1:4" x14ac:dyDescent="0.3">
      <c r="A107" s="1">
        <v>1</v>
      </c>
      <c r="B107" s="1">
        <v>1</v>
      </c>
    </row>
    <row r="108" spans="1:4" x14ac:dyDescent="0.3">
      <c r="A108" s="1">
        <f>0.01</f>
        <v>0.01</v>
      </c>
    </row>
    <row r="110" spans="1:4" x14ac:dyDescent="0.3">
      <c r="A110" s="1" t="s">
        <v>4</v>
      </c>
      <c r="B110" s="1" t="s">
        <v>11</v>
      </c>
      <c r="D110" s="1" t="s">
        <v>22</v>
      </c>
    </row>
    <row r="111" spans="1:4" x14ac:dyDescent="0.3">
      <c r="A111" s="1" t="s">
        <v>52</v>
      </c>
      <c r="B111" s="1" t="s">
        <v>61</v>
      </c>
    </row>
    <row r="112" spans="1:4" x14ac:dyDescent="0.3">
      <c r="A112" s="1">
        <v>1</v>
      </c>
      <c r="B112" s="1">
        <v>3</v>
      </c>
    </row>
    <row r="113" spans="1:14" x14ac:dyDescent="0.3">
      <c r="A113" s="1">
        <v>-4.1759707470890266</v>
      </c>
      <c r="B113" s="1">
        <v>-0.4732065621117485</v>
      </c>
      <c r="C113" s="1">
        <v>-0.93528839600607627</v>
      </c>
      <c r="D113" s="1">
        <f>SUMPRODUCT(B113:C113,B113:C113)</f>
        <v>1.0986888341292391</v>
      </c>
    </row>
    <row r="115" spans="1:14" x14ac:dyDescent="0.3">
      <c r="A115" s="1" t="str">
        <f>A7</f>
        <v>Index</v>
      </c>
      <c r="B115" s="1" t="str">
        <f>C7</f>
        <v>X</v>
      </c>
      <c r="C115" s="1" t="str">
        <f>D7</f>
        <v>Y</v>
      </c>
      <c r="D115" s="1" t="str">
        <f>E7</f>
        <v>Sgn</v>
      </c>
      <c r="E115" s="1" t="s">
        <v>16</v>
      </c>
      <c r="F115" s="1" t="s">
        <v>18</v>
      </c>
      <c r="G115" s="1" t="s">
        <v>20</v>
      </c>
      <c r="H115" s="1" t="s">
        <v>21</v>
      </c>
      <c r="I115" s="1" t="s">
        <v>23</v>
      </c>
      <c r="J115" s="1" t="s">
        <v>58</v>
      </c>
      <c r="K115" s="1" t="s">
        <v>24</v>
      </c>
      <c r="L115" s="1" t="s">
        <v>59</v>
      </c>
      <c r="M115" s="1" t="s">
        <v>60</v>
      </c>
      <c r="N115" s="1" t="s">
        <v>17</v>
      </c>
    </row>
    <row r="116" spans="1:14" x14ac:dyDescent="0.3">
      <c r="A116" s="1">
        <f>A8</f>
        <v>1</v>
      </c>
      <c r="B116" s="1">
        <f>C8</f>
        <v>3.3278070514007752</v>
      </c>
      <c r="C116" s="1">
        <f>D8</f>
        <v>-0.16845209113586301</v>
      </c>
      <c r="D116" s="1">
        <f>E8</f>
        <v>-1</v>
      </c>
      <c r="E116" s="1">
        <f>SUMPRODUCT(B116:C116,B$113:C$113)-A$113</f>
        <v>2.7587818990467619</v>
      </c>
      <c r="F116" s="1">
        <f>E116*D116</f>
        <v>-2.7587818990467619</v>
      </c>
      <c r="G116" s="1">
        <f>MIN(0,F116)</f>
        <v>-2.7587818990467619</v>
      </c>
      <c r="H116" s="1">
        <f>MAX(F116,0)</f>
        <v>0</v>
      </c>
      <c r="I116" s="1">
        <f>SUMIF(H$116:H$145,"&lt;"&amp;H116)</f>
        <v>0</v>
      </c>
      <c r="J116" s="1">
        <f>IF(H116=0,1,1/H116)</f>
        <v>1</v>
      </c>
      <c r="K116" s="1">
        <f>COUNTIF(H$116:H$145,"&lt;"&amp;H116)</f>
        <v>0</v>
      </c>
      <c r="L116" s="1">
        <f>K116-J116*I116</f>
        <v>0</v>
      </c>
      <c r="M116" s="1">
        <f>J116*J116*A$108*D$113</f>
        <v>1.0986888341292392E-2</v>
      </c>
      <c r="N116" s="1">
        <f>M116+(G$147+J116*G$146)+(K116-L116)</f>
        <v>48.943857244056517</v>
      </c>
    </row>
    <row r="117" spans="1:14" x14ac:dyDescent="0.3">
      <c r="A117" s="1">
        <f>A9</f>
        <v>2</v>
      </c>
      <c r="B117" s="1">
        <f>C9</f>
        <v>3.0390135077370992</v>
      </c>
      <c r="C117" s="1">
        <f>D9</f>
        <v>2.4847817009935338</v>
      </c>
      <c r="D117" s="1">
        <f>E9</f>
        <v>-1</v>
      </c>
      <c r="E117" s="1">
        <f t="shared" ref="E117:E145" si="7">SUMPRODUCT(B117:C117,B$113:C$113)-A$113</f>
        <v>0.41390212133409676</v>
      </c>
      <c r="F117" s="1">
        <f t="shared" ref="F117:F145" si="8">E117*D117</f>
        <v>-0.41390212133409676</v>
      </c>
      <c r="G117" s="1">
        <f t="shared" ref="G117:G145" si="9">MIN(0,F117)</f>
        <v>-0.41390212133409676</v>
      </c>
      <c r="H117" s="1">
        <f t="shared" ref="H117:H145" si="10">MAX(F117,0)</f>
        <v>0</v>
      </c>
      <c r="I117" s="1">
        <f t="shared" ref="I117:I145" si="11">SUMIF(H$116:H$145,"&lt;"&amp;H117)</f>
        <v>0</v>
      </c>
      <c r="J117" s="1">
        <f t="shared" ref="J117:J145" si="12">IF(H117=0,1,1/H117)</f>
        <v>1</v>
      </c>
      <c r="K117" s="1">
        <f t="shared" ref="K117:K145" si="13">COUNTIF(H$116:H$145,"&lt;"&amp;H117)</f>
        <v>0</v>
      </c>
      <c r="L117" s="1">
        <f t="shared" ref="L117:L145" si="14">K117-J117*I117</f>
        <v>0</v>
      </c>
      <c r="M117" s="1">
        <f t="shared" ref="M117:M145" si="15">J117*J117*A$108*D$113</f>
        <v>1.0986888341292392E-2</v>
      </c>
      <c r="N117" s="1">
        <f t="shared" ref="N117:N145" si="16">M117+(G$147+J117*G$146)+(K117-L117)</f>
        <v>48.943857244056517</v>
      </c>
    </row>
    <row r="118" spans="1:14" x14ac:dyDescent="0.3">
      <c r="A118" s="1">
        <f>A10</f>
        <v>3</v>
      </c>
      <c r="B118" s="1">
        <f>C10</f>
        <v>3.3102639944826442</v>
      </c>
      <c r="C118" s="1">
        <f>D10</f>
        <v>3.2483174754841295</v>
      </c>
      <c r="D118" s="1">
        <f>E10</f>
        <v>-1</v>
      </c>
      <c r="E118" s="1">
        <f t="shared" si="7"/>
        <v>-0.42858153878646732</v>
      </c>
      <c r="F118" s="1">
        <f t="shared" si="8"/>
        <v>0.42858153878646732</v>
      </c>
      <c r="G118" s="1">
        <f t="shared" si="9"/>
        <v>0</v>
      </c>
      <c r="H118" s="1">
        <f t="shared" si="10"/>
        <v>0.42858153878646732</v>
      </c>
      <c r="I118" s="1">
        <f t="shared" si="11"/>
        <v>0.64787985542716964</v>
      </c>
      <c r="J118" s="1">
        <f t="shared" si="12"/>
        <v>2.3332782901277302</v>
      </c>
      <c r="K118" s="1">
        <f t="shared" si="13"/>
        <v>21</v>
      </c>
      <c r="L118" s="1">
        <f t="shared" si="14"/>
        <v>19.488315998720694</v>
      </c>
      <c r="M118" s="1">
        <f t="shared" si="15"/>
        <v>5.9814681041516805E-2</v>
      </c>
      <c r="N118" s="1">
        <f t="shared" si="16"/>
        <v>93.079771824774511</v>
      </c>
    </row>
    <row r="119" spans="1:14" x14ac:dyDescent="0.3">
      <c r="A119" s="1">
        <f>A11</f>
        <v>4</v>
      </c>
      <c r="B119" s="1">
        <f>C11</f>
        <v>2.7211671112910194</v>
      </c>
      <c r="C119" s="1">
        <f>D11</f>
        <v>-0.90317894090277429</v>
      </c>
      <c r="D119" s="1">
        <f>E11</f>
        <v>-1</v>
      </c>
      <c r="E119" s="1">
        <f t="shared" si="7"/>
        <v>3.7330293963668679</v>
      </c>
      <c r="F119" s="1">
        <f t="shared" si="8"/>
        <v>-3.7330293963668679</v>
      </c>
      <c r="G119" s="1">
        <f t="shared" si="9"/>
        <v>-3.7330293963668679</v>
      </c>
      <c r="H119" s="1">
        <f t="shared" si="10"/>
        <v>0</v>
      </c>
      <c r="I119" s="1">
        <f t="shared" si="11"/>
        <v>0</v>
      </c>
      <c r="J119" s="1">
        <f t="shared" si="12"/>
        <v>1</v>
      </c>
      <c r="K119" s="1">
        <f t="shared" si="13"/>
        <v>0</v>
      </c>
      <c r="L119" s="1">
        <f t="shared" si="14"/>
        <v>0</v>
      </c>
      <c r="M119" s="1">
        <f t="shared" si="15"/>
        <v>1.0986888341292392E-2</v>
      </c>
      <c r="N119" s="1">
        <f t="shared" si="16"/>
        <v>48.943857244056517</v>
      </c>
    </row>
    <row r="120" spans="1:14" x14ac:dyDescent="0.3">
      <c r="A120" s="1">
        <f>A12</f>
        <v>5</v>
      </c>
      <c r="B120" s="1">
        <f>C12</f>
        <v>3.2317792652554891</v>
      </c>
      <c r="C120" s="1">
        <f>D12</f>
        <v>-0.38327261699355208</v>
      </c>
      <c r="D120" s="1">
        <f>E12</f>
        <v>-1</v>
      </c>
      <c r="E120" s="1">
        <f t="shared" si="7"/>
        <v>3.0051420226543946</v>
      </c>
      <c r="F120" s="1">
        <f t="shared" si="8"/>
        <v>-3.0051420226543946</v>
      </c>
      <c r="G120" s="1">
        <f t="shared" si="9"/>
        <v>-3.0051420226543946</v>
      </c>
      <c r="H120" s="1">
        <f t="shared" si="10"/>
        <v>0</v>
      </c>
      <c r="I120" s="1">
        <f t="shared" si="11"/>
        <v>0</v>
      </c>
      <c r="J120" s="1">
        <f t="shared" si="12"/>
        <v>1</v>
      </c>
      <c r="K120" s="1">
        <f t="shared" si="13"/>
        <v>0</v>
      </c>
      <c r="L120" s="1">
        <f t="shared" si="14"/>
        <v>0</v>
      </c>
      <c r="M120" s="1">
        <f t="shared" si="15"/>
        <v>1.0986888341292392E-2</v>
      </c>
      <c r="N120" s="1">
        <f t="shared" si="16"/>
        <v>48.943857244056517</v>
      </c>
    </row>
    <row r="121" spans="1:14" x14ac:dyDescent="0.3">
      <c r="A121" s="1">
        <f>A13</f>
        <v>6</v>
      </c>
      <c r="B121" s="1">
        <f>C13</f>
        <v>2.2900745371505424</v>
      </c>
      <c r="C121" s="1">
        <f>D13</f>
        <v>2.8190477811228329</v>
      </c>
      <c r="D121" s="1">
        <f>E13</f>
        <v>-1</v>
      </c>
      <c r="E121" s="1">
        <f t="shared" si="7"/>
        <v>0.4556697709135018</v>
      </c>
      <c r="F121" s="1">
        <f t="shared" si="8"/>
        <v>-0.4556697709135018</v>
      </c>
      <c r="G121" s="1">
        <f t="shared" si="9"/>
        <v>-0.4556697709135018</v>
      </c>
      <c r="H121" s="1">
        <f t="shared" si="10"/>
        <v>0</v>
      </c>
      <c r="I121" s="1">
        <f t="shared" si="11"/>
        <v>0</v>
      </c>
      <c r="J121" s="1">
        <f t="shared" si="12"/>
        <v>1</v>
      </c>
      <c r="K121" s="1">
        <f t="shared" si="13"/>
        <v>0</v>
      </c>
      <c r="L121" s="1">
        <f t="shared" si="14"/>
        <v>0</v>
      </c>
      <c r="M121" s="1">
        <f t="shared" si="15"/>
        <v>1.0986888341292392E-2</v>
      </c>
      <c r="N121" s="1">
        <f t="shared" si="16"/>
        <v>48.943857244056517</v>
      </c>
    </row>
    <row r="122" spans="1:14" x14ac:dyDescent="0.3">
      <c r="A122" s="1">
        <f>A14</f>
        <v>7</v>
      </c>
      <c r="B122" s="1">
        <f>C14</f>
        <v>4.8677632974908605</v>
      </c>
      <c r="C122" s="1">
        <f>D14</f>
        <v>2.4461705538974563</v>
      </c>
      <c r="D122" s="1">
        <f>E14</f>
        <v>-1</v>
      </c>
      <c r="E122" s="1">
        <f t="shared" si="7"/>
        <v>-0.41536172180241948</v>
      </c>
      <c r="F122" s="1">
        <f t="shared" si="8"/>
        <v>0.41536172180241948</v>
      </c>
      <c r="G122" s="1">
        <f t="shared" si="9"/>
        <v>0</v>
      </c>
      <c r="H122" s="1">
        <f t="shared" si="10"/>
        <v>0.41536172180241948</v>
      </c>
      <c r="I122" s="1">
        <f t="shared" si="11"/>
        <v>0.23251813362475016</v>
      </c>
      <c r="J122" s="1">
        <f t="shared" si="12"/>
        <v>2.4075400970041314</v>
      </c>
      <c r="K122" s="1">
        <f t="shared" si="13"/>
        <v>20</v>
      </c>
      <c r="L122" s="1">
        <f t="shared" si="14"/>
        <v>19.44020327001785</v>
      </c>
      <c r="M122" s="1">
        <f t="shared" si="15"/>
        <v>6.3682744062658517E-2</v>
      </c>
      <c r="N122" s="1">
        <f t="shared" si="16"/>
        <v>94.503145267863786</v>
      </c>
    </row>
    <row r="123" spans="1:14" x14ac:dyDescent="0.3">
      <c r="A123" s="1">
        <f>A15</f>
        <v>8</v>
      </c>
      <c r="B123" s="1">
        <f>C15</f>
        <v>1.4924122230667094</v>
      </c>
      <c r="C123" s="1">
        <f>D15</f>
        <v>0.96694015187572346</v>
      </c>
      <c r="D123" s="1">
        <f>E15</f>
        <v>-1</v>
      </c>
      <c r="E123" s="1">
        <f t="shared" si="7"/>
        <v>2.5653835860763601</v>
      </c>
      <c r="F123" s="1">
        <f t="shared" si="8"/>
        <v>-2.5653835860763601</v>
      </c>
      <c r="G123" s="1">
        <f t="shared" si="9"/>
        <v>-2.5653835860763601</v>
      </c>
      <c r="H123" s="1">
        <f t="shared" si="10"/>
        <v>0</v>
      </c>
      <c r="I123" s="1">
        <f t="shared" si="11"/>
        <v>0</v>
      </c>
      <c r="J123" s="1">
        <f t="shared" si="12"/>
        <v>1</v>
      </c>
      <c r="K123" s="1">
        <f t="shared" si="13"/>
        <v>0</v>
      </c>
      <c r="L123" s="1">
        <f t="shared" si="14"/>
        <v>0</v>
      </c>
      <c r="M123" s="1">
        <f t="shared" si="15"/>
        <v>1.0986888341292392E-2</v>
      </c>
      <c r="N123" s="1">
        <f t="shared" si="16"/>
        <v>48.943857244056517</v>
      </c>
    </row>
    <row r="124" spans="1:14" x14ac:dyDescent="0.3">
      <c r="A124" s="1">
        <f>A16</f>
        <v>9</v>
      </c>
      <c r="B124" s="1">
        <f>C16</f>
        <v>1.140290872246619</v>
      </c>
      <c r="C124" s="1">
        <f>D16</f>
        <v>0.61917171071099775</v>
      </c>
      <c r="D124" s="1">
        <f>E16</f>
        <v>-1</v>
      </c>
      <c r="E124" s="1">
        <f t="shared" si="7"/>
        <v>3.0572735074625697</v>
      </c>
      <c r="F124" s="1">
        <f t="shared" si="8"/>
        <v>-3.0572735074625697</v>
      </c>
      <c r="G124" s="1">
        <f t="shared" si="9"/>
        <v>-3.0572735074625697</v>
      </c>
      <c r="H124" s="1">
        <f t="shared" si="10"/>
        <v>0</v>
      </c>
      <c r="I124" s="1">
        <f t="shared" si="11"/>
        <v>0</v>
      </c>
      <c r="J124" s="1">
        <f t="shared" si="12"/>
        <v>1</v>
      </c>
      <c r="K124" s="1">
        <f t="shared" si="13"/>
        <v>0</v>
      </c>
      <c r="L124" s="1">
        <f t="shared" si="14"/>
        <v>0</v>
      </c>
      <c r="M124" s="1">
        <f t="shared" si="15"/>
        <v>1.0986888341292392E-2</v>
      </c>
      <c r="N124" s="1">
        <f t="shared" si="16"/>
        <v>48.943857244056517</v>
      </c>
    </row>
    <row r="125" spans="1:14" x14ac:dyDescent="0.3">
      <c r="A125" s="1">
        <f>A17</f>
        <v>10</v>
      </c>
      <c r="B125" s="1">
        <f>C17</f>
        <v>4.3820420763529597</v>
      </c>
      <c r="C125" s="1">
        <f>D17</f>
        <v>-0.28419667119924685</v>
      </c>
      <c r="D125" s="1">
        <f>E17</f>
        <v>-1</v>
      </c>
      <c r="E125" s="1">
        <f t="shared" si="7"/>
        <v>2.368165529865224</v>
      </c>
      <c r="F125" s="1">
        <f t="shared" si="8"/>
        <v>-2.368165529865224</v>
      </c>
      <c r="G125" s="1">
        <f t="shared" si="9"/>
        <v>-2.368165529865224</v>
      </c>
      <c r="H125" s="1">
        <f t="shared" si="10"/>
        <v>0</v>
      </c>
      <c r="I125" s="1">
        <f t="shared" si="11"/>
        <v>0</v>
      </c>
      <c r="J125" s="1">
        <f t="shared" si="12"/>
        <v>1</v>
      </c>
      <c r="K125" s="1">
        <f t="shared" si="13"/>
        <v>0</v>
      </c>
      <c r="L125" s="1">
        <f t="shared" si="14"/>
        <v>0</v>
      </c>
      <c r="M125" s="1">
        <f t="shared" si="15"/>
        <v>1.0986888341292392E-2</v>
      </c>
      <c r="N125" s="1">
        <f t="shared" si="16"/>
        <v>48.943857244056517</v>
      </c>
    </row>
    <row r="126" spans="1:14" x14ac:dyDescent="0.3">
      <c r="A126" s="1">
        <f>A18</f>
        <v>11</v>
      </c>
      <c r="B126" s="1">
        <f>C18</f>
        <v>2.5796447707601868</v>
      </c>
      <c r="C126" s="1">
        <f>D18</f>
        <v>3.2760580590908726</v>
      </c>
      <c r="D126" s="1">
        <f>E18</f>
        <v>-1</v>
      </c>
      <c r="E126" s="1">
        <f t="shared" si="7"/>
        <v>-0.10879317366183194</v>
      </c>
      <c r="F126" s="1">
        <f t="shared" si="8"/>
        <v>0.10879317366183194</v>
      </c>
      <c r="G126" s="1">
        <f t="shared" si="9"/>
        <v>0</v>
      </c>
      <c r="H126" s="1">
        <f t="shared" si="10"/>
        <v>0.10879317366183194</v>
      </c>
      <c r="I126" s="1">
        <f t="shared" si="11"/>
        <v>1.4931786301085381E-2</v>
      </c>
      <c r="J126" s="1">
        <f t="shared" si="12"/>
        <v>9.191753180290128</v>
      </c>
      <c r="K126" s="1">
        <f t="shared" si="13"/>
        <v>18</v>
      </c>
      <c r="L126" s="1">
        <f t="shared" si="14"/>
        <v>17.862750705779586</v>
      </c>
      <c r="M126" s="1">
        <f t="shared" si="15"/>
        <v>0.92826380969890665</v>
      </c>
      <c r="N126" s="1">
        <f t="shared" si="16"/>
        <v>311.58457575185707</v>
      </c>
    </row>
    <row r="127" spans="1:14" x14ac:dyDescent="0.3">
      <c r="A127" s="1">
        <f>A19</f>
        <v>12</v>
      </c>
      <c r="B127" s="1">
        <f>C19</f>
        <v>2.9108389591943271</v>
      </c>
      <c r="C127" s="1">
        <f>D19</f>
        <v>1.8501510507011618</v>
      </c>
      <c r="D127" s="1">
        <f>E19</f>
        <v>-1</v>
      </c>
      <c r="E127" s="1">
        <f t="shared" si="7"/>
        <v>1.0681178417684922</v>
      </c>
      <c r="F127" s="1">
        <f t="shared" si="8"/>
        <v>-1.0681178417684922</v>
      </c>
      <c r="G127" s="1">
        <f t="shared" si="9"/>
        <v>-1.0681178417684922</v>
      </c>
      <c r="H127" s="1">
        <f t="shared" si="10"/>
        <v>0</v>
      </c>
      <c r="I127" s="1">
        <f t="shared" si="11"/>
        <v>0</v>
      </c>
      <c r="J127" s="1">
        <f t="shared" si="12"/>
        <v>1</v>
      </c>
      <c r="K127" s="1">
        <f t="shared" si="13"/>
        <v>0</v>
      </c>
      <c r="L127" s="1">
        <f t="shared" si="14"/>
        <v>0</v>
      </c>
      <c r="M127" s="1">
        <f t="shared" si="15"/>
        <v>1.0986888341292392E-2</v>
      </c>
      <c r="N127" s="1">
        <f t="shared" si="16"/>
        <v>48.943857244056517</v>
      </c>
    </row>
    <row r="128" spans="1:14" x14ac:dyDescent="0.3">
      <c r="A128" s="1">
        <f>A20</f>
        <v>13</v>
      </c>
      <c r="B128" s="1">
        <f>C20</f>
        <v>1.5636632459991389</v>
      </c>
      <c r="C128" s="1">
        <f>D20</f>
        <v>3.6578057275779194</v>
      </c>
      <c r="D128" s="1">
        <f>E20</f>
        <v>1</v>
      </c>
      <c r="E128" s="1">
        <f t="shared" si="7"/>
        <v>1.4931786301085381E-2</v>
      </c>
      <c r="F128" s="1">
        <f t="shared" si="8"/>
        <v>1.4931786301085381E-2</v>
      </c>
      <c r="G128" s="1">
        <f t="shared" si="9"/>
        <v>0</v>
      </c>
      <c r="H128" s="1">
        <f t="shared" si="10"/>
        <v>1.4931786301085381E-2</v>
      </c>
      <c r="I128" s="1">
        <f t="shared" si="11"/>
        <v>0</v>
      </c>
      <c r="J128" s="1">
        <f t="shared" si="12"/>
        <v>66.971223659108404</v>
      </c>
      <c r="K128" s="1">
        <f t="shared" si="13"/>
        <v>17</v>
      </c>
      <c r="L128" s="1">
        <f t="shared" si="14"/>
        <v>17</v>
      </c>
      <c r="M128" s="1">
        <f t="shared" si="15"/>
        <v>49.277785094530721</v>
      </c>
      <c r="N128" s="1">
        <f t="shared" si="16"/>
        <v>2204.8611877644475</v>
      </c>
    </row>
    <row r="129" spans="1:14" x14ac:dyDescent="0.3">
      <c r="A129" s="1">
        <f>A21</f>
        <v>14</v>
      </c>
      <c r="B129" s="1">
        <f>C21</f>
        <v>-0.10338340490078668</v>
      </c>
      <c r="C129" s="1">
        <f>D21</f>
        <v>2.9979578875611423</v>
      </c>
      <c r="D129" s="1">
        <f>E21</f>
        <v>1</v>
      </c>
      <c r="E129" s="1">
        <f t="shared" si="7"/>
        <v>1.4209372287507089</v>
      </c>
      <c r="F129" s="1">
        <f t="shared" si="8"/>
        <v>1.4209372287507089</v>
      </c>
      <c r="G129" s="1">
        <f t="shared" si="9"/>
        <v>0</v>
      </c>
      <c r="H129" s="1">
        <f t="shared" si="10"/>
        <v>1.4209372287507089</v>
      </c>
      <c r="I129" s="1">
        <f t="shared" si="11"/>
        <v>3.2554444796830508</v>
      </c>
      <c r="J129" s="1">
        <f t="shared" si="12"/>
        <v>0.70376085569888414</v>
      </c>
      <c r="K129" s="1">
        <f t="shared" si="13"/>
        <v>25</v>
      </c>
      <c r="L129" s="1">
        <f t="shared" si="14"/>
        <v>22.708945607298048</v>
      </c>
      <c r="M129" s="1">
        <f t="shared" si="15"/>
        <v>5.4415788284568655E-3</v>
      </c>
      <c r="N129" s="1">
        <f t="shared" si="16"/>
        <v>41.769600137990089</v>
      </c>
    </row>
    <row r="130" spans="1:14" x14ac:dyDescent="0.3">
      <c r="A130" s="1">
        <f>A22</f>
        <v>15</v>
      </c>
      <c r="B130" s="1">
        <f>C22</f>
        <v>1.5656860836808559</v>
      </c>
      <c r="C130" s="1">
        <f>D22</f>
        <v>4.7366198538352569</v>
      </c>
      <c r="D130" s="1">
        <f>E22</f>
        <v>1</v>
      </c>
      <c r="E130" s="1">
        <f t="shared" si="7"/>
        <v>-0.99502776749991106</v>
      </c>
      <c r="F130" s="1">
        <f t="shared" si="8"/>
        <v>-0.99502776749991106</v>
      </c>
      <c r="G130" s="1">
        <f t="shared" si="9"/>
        <v>-0.99502776749991106</v>
      </c>
      <c r="H130" s="1">
        <f t="shared" si="10"/>
        <v>0</v>
      </c>
      <c r="I130" s="1">
        <f t="shared" si="11"/>
        <v>0</v>
      </c>
      <c r="J130" s="1">
        <f t="shared" si="12"/>
        <v>1</v>
      </c>
      <c r="K130" s="1">
        <f t="shared" si="13"/>
        <v>0</v>
      </c>
      <c r="L130" s="1">
        <f t="shared" si="14"/>
        <v>0</v>
      </c>
      <c r="M130" s="1">
        <f t="shared" si="15"/>
        <v>1.0986888341292392E-2</v>
      </c>
      <c r="N130" s="1">
        <f t="shared" si="16"/>
        <v>48.943857244056517</v>
      </c>
    </row>
    <row r="131" spans="1:14" x14ac:dyDescent="0.3">
      <c r="A131" s="1">
        <f>A23</f>
        <v>16</v>
      </c>
      <c r="B131" s="1">
        <f>C23</f>
        <v>3.9047590289946443</v>
      </c>
      <c r="C131" s="1">
        <f>D23</f>
        <v>5.1452436842824731</v>
      </c>
      <c r="D131" s="1">
        <f>E23</f>
        <v>1</v>
      </c>
      <c r="E131" s="1">
        <f t="shared" si="7"/>
        <v>-2.4840735614292866</v>
      </c>
      <c r="F131" s="1">
        <f t="shared" si="8"/>
        <v>-2.4840735614292866</v>
      </c>
      <c r="G131" s="1">
        <f t="shared" si="9"/>
        <v>-2.4840735614292866</v>
      </c>
      <c r="H131" s="1">
        <f t="shared" si="10"/>
        <v>0</v>
      </c>
      <c r="I131" s="1">
        <f t="shared" si="11"/>
        <v>0</v>
      </c>
      <c r="J131" s="1">
        <f t="shared" si="12"/>
        <v>1</v>
      </c>
      <c r="K131" s="1">
        <f t="shared" si="13"/>
        <v>0</v>
      </c>
      <c r="L131" s="1">
        <f t="shared" si="14"/>
        <v>0</v>
      </c>
      <c r="M131" s="1">
        <f t="shared" si="15"/>
        <v>1.0986888341292392E-2</v>
      </c>
      <c r="N131" s="1">
        <f t="shared" si="16"/>
        <v>48.943857244056517</v>
      </c>
    </row>
    <row r="132" spans="1:14" x14ac:dyDescent="0.3">
      <c r="A132" s="1">
        <f>A24</f>
        <v>17</v>
      </c>
      <c r="B132" s="1">
        <f>C24</f>
        <v>-0.85166755693506369</v>
      </c>
      <c r="C132" s="1">
        <f>D24</f>
        <v>1.6274075945971547</v>
      </c>
      <c r="D132" s="1">
        <f>E24</f>
        <v>1</v>
      </c>
      <c r="E132" s="1">
        <f t="shared" si="7"/>
        <v>3.0568899849695002</v>
      </c>
      <c r="F132" s="1">
        <f t="shared" si="8"/>
        <v>3.0568899849695002</v>
      </c>
      <c r="G132" s="1">
        <f t="shared" si="9"/>
        <v>0</v>
      </c>
      <c r="H132" s="1">
        <f t="shared" si="10"/>
        <v>3.0568899849695002</v>
      </c>
      <c r="I132" s="1">
        <f t="shared" si="11"/>
        <v>10.670448466111418</v>
      </c>
      <c r="J132" s="1">
        <f t="shared" si="12"/>
        <v>0.32712986234929137</v>
      </c>
      <c r="K132" s="1">
        <f t="shared" si="13"/>
        <v>29</v>
      </c>
      <c r="L132" s="1">
        <f t="shared" si="14"/>
        <v>25.509377662075764</v>
      </c>
      <c r="M132" s="1">
        <f t="shared" si="15"/>
        <v>1.1757502848994004E-3</v>
      </c>
      <c r="N132" s="1">
        <f t="shared" si="16"/>
        <v>30.937993572092026</v>
      </c>
    </row>
    <row r="133" spans="1:14" x14ac:dyDescent="0.3">
      <c r="A133" s="1">
        <f>A25</f>
        <v>18</v>
      </c>
      <c r="B133" s="1">
        <f>C25</f>
        <v>1.1917941602598918</v>
      </c>
      <c r="C133" s="1">
        <f>D25</f>
        <v>3.1448701153527279</v>
      </c>
      <c r="D133" s="1">
        <f>E25</f>
        <v>1</v>
      </c>
      <c r="E133" s="1">
        <f t="shared" si="7"/>
        <v>0.67064540393188832</v>
      </c>
      <c r="F133" s="1">
        <f t="shared" si="8"/>
        <v>0.67064540393188832</v>
      </c>
      <c r="G133" s="1">
        <f t="shared" si="9"/>
        <v>0</v>
      </c>
      <c r="H133" s="1">
        <f t="shared" si="10"/>
        <v>0.67064540393188832</v>
      </c>
      <c r="I133" s="1">
        <f t="shared" si="11"/>
        <v>1.6513375954710292</v>
      </c>
      <c r="J133" s="1">
        <f t="shared" si="12"/>
        <v>1.4911009516163947</v>
      </c>
      <c r="K133" s="1">
        <f t="shared" si="13"/>
        <v>23</v>
      </c>
      <c r="L133" s="1">
        <f t="shared" si="14"/>
        <v>20.53768893995322</v>
      </c>
      <c r="M133" s="1">
        <f t="shared" si="15"/>
        <v>2.4428050300435659E-2</v>
      </c>
      <c r="N133" s="1">
        <f t="shared" si="16"/>
        <v>67.101872485597141</v>
      </c>
    </row>
    <row r="134" spans="1:14" x14ac:dyDescent="0.3">
      <c r="A134" s="1">
        <f>A26</f>
        <v>19</v>
      </c>
      <c r="B134" s="1">
        <f>C26</f>
        <v>2.9360180157599691</v>
      </c>
      <c r="C134" s="1">
        <f>D26</f>
        <v>5.0112647134506849</v>
      </c>
      <c r="D134" s="1">
        <f>E26</f>
        <v>1</v>
      </c>
      <c r="E134" s="1">
        <f t="shared" si="7"/>
        <v>-1.900349980252046</v>
      </c>
      <c r="F134" s="1">
        <f t="shared" si="8"/>
        <v>-1.900349980252046</v>
      </c>
      <c r="G134" s="1">
        <f t="shared" si="9"/>
        <v>-1.900349980252046</v>
      </c>
      <c r="H134" s="1">
        <f t="shared" si="10"/>
        <v>0</v>
      </c>
      <c r="I134" s="1">
        <f t="shared" si="11"/>
        <v>0</v>
      </c>
      <c r="J134" s="1">
        <f t="shared" si="12"/>
        <v>1</v>
      </c>
      <c r="K134" s="1">
        <f t="shared" si="13"/>
        <v>0</v>
      </c>
      <c r="L134" s="1">
        <f t="shared" si="14"/>
        <v>0</v>
      </c>
      <c r="M134" s="1">
        <f t="shared" si="15"/>
        <v>1.0986888341292392E-2</v>
      </c>
      <c r="N134" s="1">
        <f t="shared" si="16"/>
        <v>48.943857244056517</v>
      </c>
    </row>
    <row r="135" spans="1:14" x14ac:dyDescent="0.3">
      <c r="A135" s="1">
        <f>A27</f>
        <v>20</v>
      </c>
      <c r="B135" s="1">
        <f>C27</f>
        <v>3.4026778704630569</v>
      </c>
      <c r="C135" s="1">
        <f>D27</f>
        <v>4.8167433552902112</v>
      </c>
      <c r="D135" s="1">
        <f>E27</f>
        <v>1</v>
      </c>
      <c r="E135" s="1">
        <f t="shared" si="7"/>
        <v>-1.9392429167088299</v>
      </c>
      <c r="F135" s="1">
        <f t="shared" si="8"/>
        <v>-1.9392429167088299</v>
      </c>
      <c r="G135" s="1">
        <f t="shared" si="9"/>
        <v>-1.9392429167088299</v>
      </c>
      <c r="H135" s="1">
        <f t="shared" si="10"/>
        <v>0</v>
      </c>
      <c r="I135" s="1">
        <f t="shared" si="11"/>
        <v>0</v>
      </c>
      <c r="J135" s="1">
        <f t="shared" si="12"/>
        <v>1</v>
      </c>
      <c r="K135" s="1">
        <f t="shared" si="13"/>
        <v>0</v>
      </c>
      <c r="L135" s="1">
        <f t="shared" si="14"/>
        <v>0</v>
      </c>
      <c r="M135" s="1">
        <f t="shared" si="15"/>
        <v>1.0986888341292392E-2</v>
      </c>
      <c r="N135" s="1">
        <f t="shared" si="16"/>
        <v>48.943857244056517</v>
      </c>
    </row>
    <row r="136" spans="1:14" x14ac:dyDescent="0.3">
      <c r="A136" s="1">
        <f>A28</f>
        <v>21</v>
      </c>
      <c r="B136" s="1">
        <f>C28</f>
        <v>1.4978033466823266</v>
      </c>
      <c r="C136" s="1">
        <f>D28</f>
        <v>1.6013164103380908</v>
      </c>
      <c r="D136" s="1">
        <f>E28</f>
        <v>1</v>
      </c>
      <c r="E136" s="1">
        <f t="shared" si="7"/>
        <v>1.9695077177626907</v>
      </c>
      <c r="F136" s="1">
        <f t="shared" si="8"/>
        <v>1.9695077177626907</v>
      </c>
      <c r="G136" s="1">
        <f t="shared" si="9"/>
        <v>0</v>
      </c>
      <c r="H136" s="1">
        <f t="shared" si="10"/>
        <v>1.9695077177626907</v>
      </c>
      <c r="I136" s="1">
        <f t="shared" si="11"/>
        <v>6.391571853045356</v>
      </c>
      <c r="J136" s="1">
        <f t="shared" si="12"/>
        <v>0.50774109234564146</v>
      </c>
      <c r="K136" s="1">
        <f t="shared" si="13"/>
        <v>27</v>
      </c>
      <c r="L136" s="1">
        <f t="shared" si="14"/>
        <v>23.754736325529095</v>
      </c>
      <c r="M136" s="1">
        <f t="shared" si="15"/>
        <v>2.8324309864723026E-3</v>
      </c>
      <c r="N136" s="1">
        <f t="shared" si="16"/>
        <v>36.461726581599976</v>
      </c>
    </row>
    <row r="137" spans="1:14" x14ac:dyDescent="0.3">
      <c r="A137" s="1">
        <f>A29</f>
        <v>22</v>
      </c>
      <c r="B137" s="1">
        <f>C29</f>
        <v>2.756420608019293</v>
      </c>
      <c r="C137" s="1">
        <f>D29</f>
        <v>5.9382688596905862</v>
      </c>
      <c r="D137" s="1">
        <f>E29</f>
        <v>1</v>
      </c>
      <c r="E137" s="1">
        <f t="shared" si="7"/>
        <v>-2.6823795293985988</v>
      </c>
      <c r="F137" s="1">
        <f t="shared" si="8"/>
        <v>-2.6823795293985988</v>
      </c>
      <c r="G137" s="1">
        <f t="shared" si="9"/>
        <v>-2.6823795293985988</v>
      </c>
      <c r="H137" s="1">
        <f t="shared" si="10"/>
        <v>0</v>
      </c>
      <c r="I137" s="1">
        <f t="shared" si="11"/>
        <v>0</v>
      </c>
      <c r="J137" s="1">
        <f t="shared" si="12"/>
        <v>1</v>
      </c>
      <c r="K137" s="1">
        <f t="shared" si="13"/>
        <v>0</v>
      </c>
      <c r="L137" s="1">
        <f t="shared" si="14"/>
        <v>0</v>
      </c>
      <c r="M137" s="1">
        <f t="shared" si="15"/>
        <v>1.0986888341292392E-2</v>
      </c>
      <c r="N137" s="1">
        <f t="shared" si="16"/>
        <v>48.943857244056517</v>
      </c>
    </row>
    <row r="138" spans="1:14" x14ac:dyDescent="0.3">
      <c r="A138" s="1">
        <f>A30</f>
        <v>23</v>
      </c>
      <c r="B138" s="1">
        <f>C30</f>
        <v>2.5406558401016239</v>
      </c>
      <c r="C138" s="1">
        <f>D30</f>
        <v>4.2166086243294298</v>
      </c>
      <c r="D138" s="1">
        <f>E30</f>
        <v>1</v>
      </c>
      <c r="E138" s="1">
        <f t="shared" si="7"/>
        <v>-0.97002938534905958</v>
      </c>
      <c r="F138" s="1">
        <f t="shared" si="8"/>
        <v>-0.97002938534905958</v>
      </c>
      <c r="G138" s="1">
        <f t="shared" si="9"/>
        <v>-0.97002938534905958</v>
      </c>
      <c r="H138" s="1">
        <f t="shared" si="10"/>
        <v>0</v>
      </c>
      <c r="I138" s="1">
        <f t="shared" si="11"/>
        <v>0</v>
      </c>
      <c r="J138" s="1">
        <f t="shared" si="12"/>
        <v>1</v>
      </c>
      <c r="K138" s="1">
        <f t="shared" si="13"/>
        <v>0</v>
      </c>
      <c r="L138" s="1">
        <f t="shared" si="14"/>
        <v>0</v>
      </c>
      <c r="M138" s="1">
        <f t="shared" si="15"/>
        <v>1.0986888341292392E-2</v>
      </c>
      <c r="N138" s="1">
        <f t="shared" si="16"/>
        <v>48.943857244056517</v>
      </c>
    </row>
    <row r="139" spans="1:14" x14ac:dyDescent="0.3">
      <c r="A139" s="1">
        <f>A31</f>
        <v>24</v>
      </c>
      <c r="B139" s="1">
        <f>C31</f>
        <v>2.2504790350192558</v>
      </c>
      <c r="C139" s="1">
        <f>D31</f>
        <v>2.3282314084528846</v>
      </c>
      <c r="D139" s="1">
        <f>E31</f>
        <v>1</v>
      </c>
      <c r="E139" s="1">
        <f t="shared" si="7"/>
        <v>0.93346148028013332</v>
      </c>
      <c r="F139" s="1">
        <f t="shared" si="8"/>
        <v>0.93346148028013332</v>
      </c>
      <c r="G139" s="1">
        <f t="shared" si="9"/>
        <v>0</v>
      </c>
      <c r="H139" s="1">
        <f t="shared" si="10"/>
        <v>0.93346148028013332</v>
      </c>
      <c r="I139" s="1">
        <f t="shared" si="11"/>
        <v>2.3219829994029175</v>
      </c>
      <c r="J139" s="1">
        <f t="shared" si="12"/>
        <v>1.0712814841592588</v>
      </c>
      <c r="K139" s="1">
        <f t="shared" si="13"/>
        <v>24</v>
      </c>
      <c r="L139" s="1">
        <f t="shared" si="14"/>
        <v>21.512502606207075</v>
      </c>
      <c r="M139" s="1">
        <f t="shared" si="15"/>
        <v>1.2609036684641297E-2</v>
      </c>
      <c r="N139" s="1">
        <f t="shared" si="16"/>
        <v>53.709199178613375</v>
      </c>
    </row>
    <row r="140" spans="1:14" x14ac:dyDescent="0.3">
      <c r="A140" s="1">
        <f>A32</f>
        <v>25</v>
      </c>
      <c r="B140" s="1">
        <f>C32</f>
        <v>0.89752819536435569</v>
      </c>
      <c r="C140" s="1">
        <f>D32</f>
        <v>5.3612370145469086</v>
      </c>
      <c r="D140" s="1">
        <f>E32</f>
        <v>1</v>
      </c>
      <c r="E140" s="1">
        <f t="shared" si="7"/>
        <v>-1.2630482525816848</v>
      </c>
      <c r="F140" s="1">
        <f t="shared" si="8"/>
        <v>-1.2630482525816848</v>
      </c>
      <c r="G140" s="1">
        <f t="shared" si="9"/>
        <v>-1.2630482525816848</v>
      </c>
      <c r="H140" s="1">
        <f t="shared" si="10"/>
        <v>0</v>
      </c>
      <c r="I140" s="1">
        <f t="shared" si="11"/>
        <v>0</v>
      </c>
      <c r="J140" s="1">
        <f t="shared" si="12"/>
        <v>1</v>
      </c>
      <c r="K140" s="1">
        <f t="shared" si="13"/>
        <v>0</v>
      </c>
      <c r="L140" s="1">
        <f t="shared" si="14"/>
        <v>0</v>
      </c>
      <c r="M140" s="1">
        <f t="shared" si="15"/>
        <v>1.0986888341292392E-2</v>
      </c>
      <c r="N140" s="1">
        <f t="shared" si="16"/>
        <v>48.943857244056517</v>
      </c>
    </row>
    <row r="141" spans="1:14" x14ac:dyDescent="0.3">
      <c r="A141" s="1">
        <f>A33</f>
        <v>26</v>
      </c>
      <c r="B141" s="1">
        <f>C33</f>
        <v>3.4882160607167281</v>
      </c>
      <c r="C141" s="1">
        <f>D33</f>
        <v>2.5837280284366377</v>
      </c>
      <c r="D141" s="1">
        <f>E33</f>
        <v>1</v>
      </c>
      <c r="E141" s="1">
        <f t="shared" si="7"/>
        <v>0.10879317366183283</v>
      </c>
      <c r="F141" s="1">
        <f t="shared" si="8"/>
        <v>0.10879317366183283</v>
      </c>
      <c r="G141" s="1">
        <f t="shared" si="9"/>
        <v>0</v>
      </c>
      <c r="H141" s="1">
        <f t="shared" si="10"/>
        <v>0.10879317366183283</v>
      </c>
      <c r="I141" s="1">
        <f t="shared" si="11"/>
        <v>0.12372495996291732</v>
      </c>
      <c r="J141" s="1">
        <f t="shared" si="12"/>
        <v>9.1917531802900534</v>
      </c>
      <c r="K141" s="1">
        <f t="shared" si="13"/>
        <v>19</v>
      </c>
      <c r="L141" s="1">
        <f t="shared" si="14"/>
        <v>17.862750705779597</v>
      </c>
      <c r="M141" s="1">
        <f t="shared" si="15"/>
        <v>0.92826380969889155</v>
      </c>
      <c r="N141" s="1">
        <f t="shared" si="16"/>
        <v>312.58457575185463</v>
      </c>
    </row>
    <row r="142" spans="1:14" x14ac:dyDescent="0.3">
      <c r="A142" s="1">
        <f>A34</f>
        <v>27</v>
      </c>
      <c r="B142" s="1">
        <f>C34</f>
        <v>0.1041630630865118</v>
      </c>
      <c r="C142" s="1">
        <f>D34</f>
        <v>1.9430490259088498</v>
      </c>
      <c r="D142" s="1">
        <f>E34</f>
        <v>1</v>
      </c>
      <c r="E142" s="1">
        <f t="shared" si="7"/>
        <v>2.309368895303372</v>
      </c>
      <c r="F142" s="1">
        <f t="shared" si="8"/>
        <v>2.309368895303372</v>
      </c>
      <c r="G142" s="1">
        <f t="shared" si="9"/>
        <v>0</v>
      </c>
      <c r="H142" s="1">
        <f t="shared" si="10"/>
        <v>2.309368895303372</v>
      </c>
      <c r="I142" s="1">
        <f t="shared" si="11"/>
        <v>8.3610795708080463</v>
      </c>
      <c r="J142" s="1">
        <f t="shared" si="12"/>
        <v>0.43301873599914154</v>
      </c>
      <c r="K142" s="1">
        <f t="shared" si="13"/>
        <v>28</v>
      </c>
      <c r="L142" s="1">
        <f t="shared" si="14"/>
        <v>24.379495892660454</v>
      </c>
      <c r="M142" s="1">
        <f t="shared" si="15"/>
        <v>2.0600989784636202E-3</v>
      </c>
      <c r="N142" s="1">
        <f t="shared" si="16"/>
        <v>34.450095364574274</v>
      </c>
    </row>
    <row r="143" spans="1:14" x14ac:dyDescent="0.3">
      <c r="A143" s="1">
        <f>A35</f>
        <v>28</v>
      </c>
      <c r="B143" s="1">
        <f>C35</f>
        <v>0.68152010274975661</v>
      </c>
      <c r="C143" s="1">
        <f>D35</f>
        <v>3.5054372266349345</v>
      </c>
      <c r="D143" s="1">
        <f>E35</f>
        <v>1</v>
      </c>
      <c r="E143" s="1">
        <f t="shared" si="7"/>
        <v>0.57487620125739225</v>
      </c>
      <c r="F143" s="1">
        <f t="shared" si="8"/>
        <v>0.57487620125739225</v>
      </c>
      <c r="G143" s="1">
        <f t="shared" si="9"/>
        <v>0</v>
      </c>
      <c r="H143" s="1">
        <f t="shared" si="10"/>
        <v>0.57487620125739225</v>
      </c>
      <c r="I143" s="1">
        <f t="shared" si="11"/>
        <v>1.076461394213637</v>
      </c>
      <c r="J143" s="1">
        <f t="shared" si="12"/>
        <v>1.7395049539583651</v>
      </c>
      <c r="K143" s="1">
        <f t="shared" si="13"/>
        <v>22</v>
      </c>
      <c r="L143" s="1">
        <f t="shared" si="14"/>
        <v>20.12749007202045</v>
      </c>
      <c r="M143" s="1">
        <f t="shared" si="15"/>
        <v>3.3244978060430301E-2</v>
      </c>
      <c r="N143" s="1">
        <f t="shared" si="16"/>
        <v>74.453141083916819</v>
      </c>
    </row>
    <row r="144" spans="1:14" x14ac:dyDescent="0.3">
      <c r="A144" s="1">
        <f>A36</f>
        <v>29</v>
      </c>
      <c r="B144" s="1">
        <f>C36</f>
        <v>-0.69337268173318445</v>
      </c>
      <c r="C144" s="1">
        <f>D36</f>
        <v>5.1078710668090919</v>
      </c>
      <c r="D144" s="1">
        <f>E36</f>
        <v>1</v>
      </c>
      <c r="E144" s="1">
        <f t="shared" si="7"/>
        <v>-0.27325328700753015</v>
      </c>
      <c r="F144" s="1">
        <f t="shared" si="8"/>
        <v>-0.27325328700753015</v>
      </c>
      <c r="G144" s="1">
        <f t="shared" si="9"/>
        <v>-0.27325328700753015</v>
      </c>
      <c r="H144" s="1">
        <f t="shared" si="10"/>
        <v>0</v>
      </c>
      <c r="I144" s="1">
        <f t="shared" si="11"/>
        <v>0</v>
      </c>
      <c r="J144" s="1">
        <f t="shared" si="12"/>
        <v>1</v>
      </c>
      <c r="K144" s="1">
        <f t="shared" si="13"/>
        <v>0</v>
      </c>
      <c r="L144" s="1">
        <f t="shared" si="14"/>
        <v>0</v>
      </c>
      <c r="M144" s="1">
        <f t="shared" si="15"/>
        <v>1.0986888341292392E-2</v>
      </c>
      <c r="N144" s="1">
        <f t="shared" si="16"/>
        <v>48.943857244056517</v>
      </c>
    </row>
    <row r="145" spans="1:14" x14ac:dyDescent="0.3">
      <c r="A145" s="1">
        <f>A37</f>
        <v>30</v>
      </c>
      <c r="B145" s="1">
        <f>C37</f>
        <v>2.0896721192651682</v>
      </c>
      <c r="C145" s="1">
        <f>D37</f>
        <v>1.5737755854394522</v>
      </c>
      <c r="D145" s="1">
        <f>E37</f>
        <v>1</v>
      </c>
      <c r="E145" s="1">
        <f t="shared" si="7"/>
        <v>1.7151901446115958</v>
      </c>
      <c r="F145" s="1">
        <f t="shared" si="8"/>
        <v>1.7151901446115958</v>
      </c>
      <c r="G145" s="1">
        <f t="shared" si="9"/>
        <v>0</v>
      </c>
      <c r="H145" s="1">
        <f t="shared" si="10"/>
        <v>1.7151901446115958</v>
      </c>
      <c r="I145" s="1">
        <f t="shared" si="11"/>
        <v>4.6763817084337607</v>
      </c>
      <c r="J145" s="1">
        <f t="shared" si="12"/>
        <v>0.58302573807433444</v>
      </c>
      <c r="K145" s="1">
        <f t="shared" si="13"/>
        <v>26</v>
      </c>
      <c r="L145" s="1">
        <f t="shared" si="14"/>
        <v>23.273549102923091</v>
      </c>
      <c r="M145" s="1">
        <f t="shared" si="15"/>
        <v>3.7346522217645154E-3</v>
      </c>
      <c r="N145" s="1">
        <f t="shared" si="16"/>
        <v>38.34787085727158</v>
      </c>
    </row>
    <row r="146" spans="1:14" x14ac:dyDescent="0.3">
      <c r="F146" s="1" t="s">
        <v>57</v>
      </c>
      <c r="G146" s="1">
        <f>-SUM(G116:G145)</f>
        <v>31.93287035571522</v>
      </c>
      <c r="M146" s="1" t="s">
        <v>62</v>
      </c>
      <c r="N146" s="1">
        <f>MIN(N116:N145)</f>
        <v>30.937993572092026</v>
      </c>
    </row>
    <row r="147" spans="1:14" x14ac:dyDescent="0.3">
      <c r="F147" s="1" t="s">
        <v>45</v>
      </c>
      <c r="G147" s="1">
        <f>COUNTIF(G116:G145,"&lt;0")</f>
        <v>17</v>
      </c>
      <c r="M147" s="1" t="s">
        <v>28</v>
      </c>
      <c r="N147" s="1">
        <f>MATCH(N146,N116:N145,0)</f>
        <v>17</v>
      </c>
    </row>
    <row r="149" spans="1:14" x14ac:dyDescent="0.3">
      <c r="A149" s="1" t="s">
        <v>36</v>
      </c>
    </row>
    <row r="150" spans="1:14" x14ac:dyDescent="0.3">
      <c r="A150" s="1">
        <v>1</v>
      </c>
      <c r="B150" s="1">
        <v>1</v>
      </c>
    </row>
    <row r="151" spans="1:14" x14ac:dyDescent="0.3">
      <c r="A151" s="1">
        <f>INDEX(J116:J145,N147)</f>
        <v>0.32712986234929137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8"/>
  <sheetViews>
    <sheetView tabSelected="1" topLeftCell="A13" workbookViewId="0">
      <selection activeCell="C76" sqref="C76"/>
    </sheetView>
  </sheetViews>
  <sheetFormatPr defaultRowHeight="14.4" x14ac:dyDescent="0.3"/>
  <cols>
    <col min="1" max="16384" width="8.796875" style="1"/>
  </cols>
  <sheetData>
    <row r="2" spans="1:14" x14ac:dyDescent="0.3">
      <c r="A2" s="1" t="s">
        <v>42</v>
      </c>
      <c r="B2" s="1">
        <v>5</v>
      </c>
    </row>
    <row r="4" spans="1:14" x14ac:dyDescent="0.3">
      <c r="A4" s="1" t="s">
        <v>40</v>
      </c>
      <c r="B4" s="1">
        <v>-1</v>
      </c>
      <c r="C4" s="1">
        <v>1</v>
      </c>
    </row>
    <row r="5" spans="1:14" x14ac:dyDescent="0.3">
      <c r="A5" s="1" t="s">
        <v>41</v>
      </c>
      <c r="B5" s="1">
        <v>1</v>
      </c>
      <c r="C5" s="1">
        <v>-1</v>
      </c>
    </row>
    <row r="7" spans="1:14" x14ac:dyDescent="0.3">
      <c r="A7" s="1" t="s">
        <v>0</v>
      </c>
      <c r="B7" s="1" t="s">
        <v>9</v>
      </c>
      <c r="C7" s="1" t="s">
        <v>1</v>
      </c>
      <c r="D7" s="1" t="s">
        <v>2</v>
      </c>
      <c r="E7" s="1" t="s">
        <v>3</v>
      </c>
      <c r="F7" s="1" t="s">
        <v>43</v>
      </c>
      <c r="G7" s="1" t="s">
        <v>44</v>
      </c>
      <c r="M7" s="1" t="s">
        <v>10</v>
      </c>
    </row>
    <row r="8" spans="1:14" x14ac:dyDescent="0.3">
      <c r="A8" s="1">
        <v>1</v>
      </c>
      <c r="B8" s="1">
        <v>1</v>
      </c>
      <c r="C8" s="1">
        <f>INDEX(B$4:B$5,B8+1)+B$2*M8</f>
        <v>3.3278070514007752</v>
      </c>
      <c r="D8" s="1">
        <f>INDEX(C$4:C$5,B8+1)+B$2*N8</f>
        <v>-0.16845209113586301</v>
      </c>
      <c r="E8" s="1">
        <f>IF(B8=0,1,-1)</f>
        <v>-1</v>
      </c>
      <c r="F8" s="1">
        <f>ABS(B8-1)</f>
        <v>0</v>
      </c>
      <c r="G8" s="1">
        <f>ABS(F8-1)</f>
        <v>1</v>
      </c>
      <c r="M8" s="1">
        <v>0.46556141028015507</v>
      </c>
      <c r="N8" s="1">
        <v>0.1663095817728274</v>
      </c>
    </row>
    <row r="9" spans="1:14" x14ac:dyDescent="0.3">
      <c r="A9" s="1">
        <v>2</v>
      </c>
      <c r="B9" s="1">
        <v>1</v>
      </c>
      <c r="C9" s="1">
        <f t="shared" ref="C9:C37" si="0">INDEX(B$4:B$5,B9+1)+B$2*M9</f>
        <v>3.0390135077370992</v>
      </c>
      <c r="D9" s="1">
        <f t="shared" ref="D9:D37" si="1">INDEX(C$4:C$5,B9+1)+B$2*N9</f>
        <v>2.4847817009935338</v>
      </c>
      <c r="E9" s="1">
        <f t="shared" ref="E9:E37" si="2">IF(B9=0,1,-1)</f>
        <v>-1</v>
      </c>
      <c r="F9" s="1">
        <f t="shared" ref="F9:F37" si="3">ABS(B9-1)</f>
        <v>0</v>
      </c>
      <c r="G9" s="1">
        <f t="shared" ref="G9:G37" si="4">ABS(F9-1)</f>
        <v>1</v>
      </c>
      <c r="M9" s="1">
        <v>0.40780270154741982</v>
      </c>
      <c r="N9" s="1">
        <v>0.69695634019870678</v>
      </c>
    </row>
    <row r="10" spans="1:14" x14ac:dyDescent="0.3">
      <c r="A10" s="1">
        <v>3</v>
      </c>
      <c r="B10" s="1">
        <v>1</v>
      </c>
      <c r="C10" s="1">
        <f t="shared" si="0"/>
        <v>3.3102639944826442</v>
      </c>
      <c r="D10" s="1">
        <f t="shared" si="1"/>
        <v>3.2483174754841295</v>
      </c>
      <c r="E10" s="1">
        <f t="shared" si="2"/>
        <v>-1</v>
      </c>
      <c r="F10" s="1">
        <f t="shared" si="3"/>
        <v>0</v>
      </c>
      <c r="G10" s="1">
        <f t="shared" si="4"/>
        <v>1</v>
      </c>
      <c r="M10" s="1">
        <v>0.46205279889652884</v>
      </c>
      <c r="N10" s="1">
        <v>0.84966349509682593</v>
      </c>
    </row>
    <row r="11" spans="1:14" x14ac:dyDescent="0.3">
      <c r="A11" s="1">
        <v>4</v>
      </c>
      <c r="B11" s="1">
        <v>1</v>
      </c>
      <c r="C11" s="1">
        <f t="shared" si="0"/>
        <v>2.7211671112910194</v>
      </c>
      <c r="D11" s="1">
        <f t="shared" si="1"/>
        <v>-0.90317894090277429</v>
      </c>
      <c r="E11" s="1">
        <f t="shared" si="2"/>
        <v>-1</v>
      </c>
      <c r="F11" s="1">
        <f t="shared" si="3"/>
        <v>0</v>
      </c>
      <c r="G11" s="1">
        <f t="shared" si="4"/>
        <v>1</v>
      </c>
      <c r="M11" s="1">
        <v>0.34423342225820386</v>
      </c>
      <c r="N11" s="1">
        <v>1.9364211819445143E-2</v>
      </c>
    </row>
    <row r="12" spans="1:14" x14ac:dyDescent="0.3">
      <c r="A12" s="1">
        <v>5</v>
      </c>
      <c r="B12" s="1">
        <v>1</v>
      </c>
      <c r="C12" s="1">
        <f t="shared" si="0"/>
        <v>3.2317792652554891</v>
      </c>
      <c r="D12" s="1">
        <f t="shared" si="1"/>
        <v>-0.38327261699355208</v>
      </c>
      <c r="E12" s="1">
        <f t="shared" si="2"/>
        <v>-1</v>
      </c>
      <c r="F12" s="1">
        <f t="shared" si="3"/>
        <v>0</v>
      </c>
      <c r="G12" s="1">
        <f t="shared" si="4"/>
        <v>1</v>
      </c>
      <c r="M12" s="1">
        <v>0.44635585305109782</v>
      </c>
      <c r="N12" s="1">
        <v>0.12334547660128958</v>
      </c>
    </row>
    <row r="13" spans="1:14" x14ac:dyDescent="0.3">
      <c r="A13" s="1">
        <v>6</v>
      </c>
      <c r="B13" s="1">
        <v>1</v>
      </c>
      <c r="C13" s="1">
        <f t="shared" si="0"/>
        <v>2.2900745371505424</v>
      </c>
      <c r="D13" s="1">
        <f t="shared" si="1"/>
        <v>2.8190477811228329</v>
      </c>
      <c r="E13" s="1">
        <f t="shared" si="2"/>
        <v>-1</v>
      </c>
      <c r="F13" s="1">
        <f t="shared" si="3"/>
        <v>0</v>
      </c>
      <c r="G13" s="1">
        <f t="shared" si="4"/>
        <v>1</v>
      </c>
      <c r="M13" s="1">
        <v>0.25801490743010846</v>
      </c>
      <c r="N13" s="1">
        <v>0.76380955622456659</v>
      </c>
    </row>
    <row r="14" spans="1:14" x14ac:dyDescent="0.3">
      <c r="A14" s="1">
        <v>7</v>
      </c>
      <c r="B14" s="1">
        <v>1</v>
      </c>
      <c r="C14" s="1">
        <f t="shared" si="0"/>
        <v>4.8677632974908605</v>
      </c>
      <c r="D14" s="1">
        <f t="shared" si="1"/>
        <v>2.4461705538974563</v>
      </c>
      <c r="E14" s="1">
        <f t="shared" si="2"/>
        <v>-1</v>
      </c>
      <c r="F14" s="1">
        <f t="shared" si="3"/>
        <v>0</v>
      </c>
      <c r="G14" s="1">
        <f t="shared" si="4"/>
        <v>1</v>
      </c>
      <c r="M14" s="1">
        <v>0.77355265949817198</v>
      </c>
      <c r="N14" s="1">
        <v>0.68923411077949126</v>
      </c>
    </row>
    <row r="15" spans="1:14" x14ac:dyDescent="0.3">
      <c r="A15" s="1">
        <v>8</v>
      </c>
      <c r="B15" s="1">
        <v>1</v>
      </c>
      <c r="C15" s="1">
        <f t="shared" si="0"/>
        <v>1.4924122230667094</v>
      </c>
      <c r="D15" s="1">
        <f t="shared" si="1"/>
        <v>0.96694015187572346</v>
      </c>
      <c r="E15" s="1">
        <f t="shared" si="2"/>
        <v>-1</v>
      </c>
      <c r="F15" s="1">
        <f t="shared" si="3"/>
        <v>0</v>
      </c>
      <c r="G15" s="1">
        <f t="shared" si="4"/>
        <v>1</v>
      </c>
      <c r="M15" s="1">
        <v>9.848244461334188E-2</v>
      </c>
      <c r="N15" s="1">
        <v>0.39338803037514469</v>
      </c>
    </row>
    <row r="16" spans="1:14" x14ac:dyDescent="0.3">
      <c r="A16" s="1">
        <v>9</v>
      </c>
      <c r="B16" s="1">
        <v>1</v>
      </c>
      <c r="C16" s="1">
        <f t="shared" si="0"/>
        <v>1.140290872246619</v>
      </c>
      <c r="D16" s="1">
        <f t="shared" si="1"/>
        <v>0.61917171071099775</v>
      </c>
      <c r="E16" s="1">
        <f t="shared" si="2"/>
        <v>-1</v>
      </c>
      <c r="F16" s="1">
        <f t="shared" si="3"/>
        <v>0</v>
      </c>
      <c r="G16" s="1">
        <f t="shared" si="4"/>
        <v>1</v>
      </c>
      <c r="M16" s="1">
        <v>2.8058174449323792E-2</v>
      </c>
      <c r="N16" s="1">
        <v>0.32383434214219953</v>
      </c>
    </row>
    <row r="17" spans="1:14" x14ac:dyDescent="0.3">
      <c r="A17" s="1">
        <v>10</v>
      </c>
      <c r="B17" s="1">
        <v>1</v>
      </c>
      <c r="C17" s="1">
        <f t="shared" si="0"/>
        <v>4.3820420763529597</v>
      </c>
      <c r="D17" s="1">
        <f t="shared" si="1"/>
        <v>-0.28419667119924685</v>
      </c>
      <c r="E17" s="1">
        <f t="shared" si="2"/>
        <v>-1</v>
      </c>
      <c r="F17" s="1">
        <f t="shared" si="3"/>
        <v>0</v>
      </c>
      <c r="G17" s="1">
        <f t="shared" si="4"/>
        <v>1</v>
      </c>
      <c r="M17" s="1">
        <v>0.67640841527059192</v>
      </c>
      <c r="N17" s="1">
        <v>0.14316066576015063</v>
      </c>
    </row>
    <row r="18" spans="1:14" x14ac:dyDescent="0.3">
      <c r="A18" s="1">
        <v>11</v>
      </c>
      <c r="B18" s="1">
        <v>1</v>
      </c>
      <c r="C18" s="1">
        <f t="shared" si="0"/>
        <v>2.5796447707601868</v>
      </c>
      <c r="D18" s="1">
        <f t="shared" si="1"/>
        <v>3.2760580590908726</v>
      </c>
      <c r="E18" s="1">
        <f t="shared" si="2"/>
        <v>-1</v>
      </c>
      <c r="F18" s="1">
        <f t="shared" si="3"/>
        <v>0</v>
      </c>
      <c r="G18" s="1">
        <f t="shared" si="4"/>
        <v>1</v>
      </c>
      <c r="M18" s="1">
        <v>0.31592895415203737</v>
      </c>
      <c r="N18" s="1">
        <v>0.85521161181817451</v>
      </c>
    </row>
    <row r="19" spans="1:14" x14ac:dyDescent="0.3">
      <c r="A19" s="1">
        <v>12</v>
      </c>
      <c r="B19" s="1">
        <v>1</v>
      </c>
      <c r="C19" s="1">
        <f t="shared" si="0"/>
        <v>2.9108389591943271</v>
      </c>
      <c r="D19" s="1">
        <f t="shared" si="1"/>
        <v>1.8501510507011618</v>
      </c>
      <c r="E19" s="1">
        <f t="shared" si="2"/>
        <v>-1</v>
      </c>
      <c r="F19" s="1">
        <f t="shared" si="3"/>
        <v>0</v>
      </c>
      <c r="G19" s="1">
        <f t="shared" si="4"/>
        <v>1</v>
      </c>
      <c r="M19" s="1">
        <v>0.3821677918388654</v>
      </c>
      <c r="N19" s="1">
        <v>0.57003021014023236</v>
      </c>
    </row>
    <row r="20" spans="1:14" x14ac:dyDescent="0.3">
      <c r="A20" s="1">
        <v>13</v>
      </c>
      <c r="B20" s="1">
        <v>0</v>
      </c>
      <c r="C20" s="1">
        <f t="shared" si="0"/>
        <v>1.5636632459991389</v>
      </c>
      <c r="D20" s="1">
        <f t="shared" si="1"/>
        <v>3.6578057275779194</v>
      </c>
      <c r="E20" s="1">
        <f t="shared" si="2"/>
        <v>1</v>
      </c>
      <c r="F20" s="1">
        <f t="shared" si="3"/>
        <v>1</v>
      </c>
      <c r="G20" s="1">
        <f t="shared" si="4"/>
        <v>0</v>
      </c>
      <c r="M20" s="1">
        <v>0.51273264919982775</v>
      </c>
      <c r="N20" s="1">
        <v>0.53156114551558387</v>
      </c>
    </row>
    <row r="21" spans="1:14" x14ac:dyDescent="0.3">
      <c r="A21" s="1">
        <v>14</v>
      </c>
      <c r="B21" s="1">
        <v>0</v>
      </c>
      <c r="C21" s="1">
        <f t="shared" si="0"/>
        <v>-0.10338340490078668</v>
      </c>
      <c r="D21" s="1">
        <f t="shared" si="1"/>
        <v>2.9979578875611423</v>
      </c>
      <c r="E21" s="1">
        <f t="shared" si="2"/>
        <v>1</v>
      </c>
      <c r="F21" s="1">
        <f t="shared" si="3"/>
        <v>1</v>
      </c>
      <c r="G21" s="1">
        <f t="shared" si="4"/>
        <v>0</v>
      </c>
      <c r="M21" s="1">
        <v>0.17932331901984266</v>
      </c>
      <c r="N21" s="1">
        <v>0.39959157751222851</v>
      </c>
    </row>
    <row r="22" spans="1:14" x14ac:dyDescent="0.3">
      <c r="A22" s="1">
        <v>15</v>
      </c>
      <c r="B22" s="1">
        <v>0</v>
      </c>
      <c r="C22" s="1">
        <f t="shared" si="0"/>
        <v>1.5656860836808559</v>
      </c>
      <c r="D22" s="1">
        <f t="shared" si="1"/>
        <v>4.7366198538352569</v>
      </c>
      <c r="E22" s="1">
        <f t="shared" si="2"/>
        <v>1</v>
      </c>
      <c r="F22" s="1">
        <f t="shared" si="3"/>
        <v>1</v>
      </c>
      <c r="G22" s="1">
        <f t="shared" si="4"/>
        <v>0</v>
      </c>
      <c r="M22" s="1">
        <v>0.51313721673617119</v>
      </c>
      <c r="N22" s="1">
        <v>0.74732397076705137</v>
      </c>
    </row>
    <row r="23" spans="1:14" x14ac:dyDescent="0.3">
      <c r="A23" s="1">
        <v>16</v>
      </c>
      <c r="B23" s="1">
        <v>0</v>
      </c>
      <c r="C23" s="1">
        <f t="shared" si="0"/>
        <v>3.9047590289946443</v>
      </c>
      <c r="D23" s="1">
        <f t="shared" si="1"/>
        <v>5.1452436842824731</v>
      </c>
      <c r="E23" s="1">
        <f t="shared" si="2"/>
        <v>1</v>
      </c>
      <c r="F23" s="1">
        <f t="shared" si="3"/>
        <v>1</v>
      </c>
      <c r="G23" s="1">
        <f t="shared" si="4"/>
        <v>0</v>
      </c>
      <c r="M23" s="1">
        <v>0.98095180579892893</v>
      </c>
      <c r="N23" s="1">
        <v>0.82904873685649461</v>
      </c>
    </row>
    <row r="24" spans="1:14" x14ac:dyDescent="0.3">
      <c r="A24" s="1">
        <v>17</v>
      </c>
      <c r="B24" s="1">
        <v>0</v>
      </c>
      <c r="C24" s="1">
        <f t="shared" si="0"/>
        <v>-0.85166755693506369</v>
      </c>
      <c r="D24" s="1">
        <f t="shared" si="1"/>
        <v>1.6274075945971547</v>
      </c>
      <c r="E24" s="1">
        <f t="shared" si="2"/>
        <v>1</v>
      </c>
      <c r="F24" s="1">
        <f t="shared" si="3"/>
        <v>1</v>
      </c>
      <c r="G24" s="1">
        <f t="shared" si="4"/>
        <v>0</v>
      </c>
      <c r="M24" s="1">
        <v>2.9666488612987263E-2</v>
      </c>
      <c r="N24" s="1">
        <v>0.12548151891943093</v>
      </c>
    </row>
    <row r="25" spans="1:14" x14ac:dyDescent="0.3">
      <c r="A25" s="1">
        <v>18</v>
      </c>
      <c r="B25" s="1">
        <v>0</v>
      </c>
      <c r="C25" s="1">
        <f t="shared" si="0"/>
        <v>1.1917941602598918</v>
      </c>
      <c r="D25" s="1">
        <f t="shared" si="1"/>
        <v>3.1448701153527279</v>
      </c>
      <c r="E25" s="1">
        <f t="shared" si="2"/>
        <v>1</v>
      </c>
      <c r="F25" s="1">
        <f t="shared" si="3"/>
        <v>1</v>
      </c>
      <c r="G25" s="1">
        <f t="shared" si="4"/>
        <v>0</v>
      </c>
      <c r="M25" s="1">
        <v>0.43835883205197834</v>
      </c>
      <c r="N25" s="1">
        <v>0.42897402307054555</v>
      </c>
    </row>
    <row r="26" spans="1:14" x14ac:dyDescent="0.3">
      <c r="A26" s="1">
        <v>19</v>
      </c>
      <c r="B26" s="1">
        <v>0</v>
      </c>
      <c r="C26" s="1">
        <f t="shared" si="0"/>
        <v>2.9360180157599691</v>
      </c>
      <c r="D26" s="1">
        <f t="shared" si="1"/>
        <v>5.0112647134506849</v>
      </c>
      <c r="E26" s="1">
        <f t="shared" si="2"/>
        <v>1</v>
      </c>
      <c r="F26" s="1">
        <f t="shared" si="3"/>
        <v>1</v>
      </c>
      <c r="G26" s="1">
        <f t="shared" si="4"/>
        <v>0</v>
      </c>
      <c r="M26" s="1">
        <v>0.78720360315199378</v>
      </c>
      <c r="N26" s="1">
        <v>0.80225294269013692</v>
      </c>
    </row>
    <row r="27" spans="1:14" x14ac:dyDescent="0.3">
      <c r="A27" s="1">
        <v>20</v>
      </c>
      <c r="B27" s="1">
        <v>0</v>
      </c>
      <c r="C27" s="1">
        <f t="shared" si="0"/>
        <v>3.4026778704630569</v>
      </c>
      <c r="D27" s="1">
        <f t="shared" si="1"/>
        <v>4.8167433552902112</v>
      </c>
      <c r="E27" s="1">
        <f t="shared" si="2"/>
        <v>1</v>
      </c>
      <c r="F27" s="1">
        <f t="shared" si="3"/>
        <v>1</v>
      </c>
      <c r="G27" s="1">
        <f t="shared" si="4"/>
        <v>0</v>
      </c>
      <c r="M27" s="1">
        <v>0.88053557409261141</v>
      </c>
      <c r="N27" s="1">
        <v>0.76334867105804227</v>
      </c>
    </row>
    <row r="28" spans="1:14" x14ac:dyDescent="0.3">
      <c r="A28" s="1">
        <v>21</v>
      </c>
      <c r="B28" s="1">
        <v>0</v>
      </c>
      <c r="C28" s="1">
        <f t="shared" si="0"/>
        <v>1.4978033466823266</v>
      </c>
      <c r="D28" s="1">
        <f t="shared" si="1"/>
        <v>1.6013164103380908</v>
      </c>
      <c r="E28" s="1">
        <f t="shared" si="2"/>
        <v>1</v>
      </c>
      <c r="F28" s="1">
        <f t="shared" si="3"/>
        <v>1</v>
      </c>
      <c r="G28" s="1">
        <f t="shared" si="4"/>
        <v>0</v>
      </c>
      <c r="M28" s="1">
        <v>0.49956066933646537</v>
      </c>
      <c r="N28" s="1">
        <v>0.12026328206761816</v>
      </c>
    </row>
    <row r="29" spans="1:14" x14ac:dyDescent="0.3">
      <c r="A29" s="1">
        <v>22</v>
      </c>
      <c r="B29" s="1">
        <v>0</v>
      </c>
      <c r="C29" s="1">
        <f t="shared" si="0"/>
        <v>2.756420608019293</v>
      </c>
      <c r="D29" s="1">
        <f t="shared" si="1"/>
        <v>5.9382688596905862</v>
      </c>
      <c r="E29" s="1">
        <f t="shared" si="2"/>
        <v>1</v>
      </c>
      <c r="F29" s="1">
        <f t="shared" si="3"/>
        <v>1</v>
      </c>
      <c r="G29" s="1">
        <f t="shared" si="4"/>
        <v>0</v>
      </c>
      <c r="M29" s="1">
        <v>0.7512841216038586</v>
      </c>
      <c r="N29" s="1">
        <v>0.98765377193811721</v>
      </c>
    </row>
    <row r="30" spans="1:14" x14ac:dyDescent="0.3">
      <c r="A30" s="1">
        <v>23</v>
      </c>
      <c r="B30" s="1">
        <v>0</v>
      </c>
      <c r="C30" s="1">
        <f t="shared" si="0"/>
        <v>2.5406558401016239</v>
      </c>
      <c r="D30" s="1">
        <f t="shared" si="1"/>
        <v>4.2166086243294298</v>
      </c>
      <c r="E30" s="1">
        <f t="shared" si="2"/>
        <v>1</v>
      </c>
      <c r="F30" s="1">
        <f t="shared" si="3"/>
        <v>1</v>
      </c>
      <c r="G30" s="1">
        <f t="shared" si="4"/>
        <v>0</v>
      </c>
      <c r="M30" s="1">
        <v>0.70813116802032483</v>
      </c>
      <c r="N30" s="1">
        <v>0.64332172486588601</v>
      </c>
    </row>
    <row r="31" spans="1:14" x14ac:dyDescent="0.3">
      <c r="A31" s="1">
        <v>24</v>
      </c>
      <c r="B31" s="1">
        <v>0</v>
      </c>
      <c r="C31" s="1">
        <f t="shared" si="0"/>
        <v>2.2504790350192558</v>
      </c>
      <c r="D31" s="1">
        <f t="shared" si="1"/>
        <v>2.3282314084528846</v>
      </c>
      <c r="E31" s="1">
        <f t="shared" si="2"/>
        <v>1</v>
      </c>
      <c r="F31" s="1">
        <f t="shared" si="3"/>
        <v>1</v>
      </c>
      <c r="G31" s="1">
        <f t="shared" si="4"/>
        <v>0</v>
      </c>
      <c r="M31" s="1">
        <v>0.65009580700385117</v>
      </c>
      <c r="N31" s="1">
        <v>0.26564628169057691</v>
      </c>
    </row>
    <row r="32" spans="1:14" x14ac:dyDescent="0.3">
      <c r="A32" s="1">
        <v>25</v>
      </c>
      <c r="B32" s="1">
        <v>0</v>
      </c>
      <c r="C32" s="1">
        <f t="shared" si="0"/>
        <v>0.89752819536435569</v>
      </c>
      <c r="D32" s="1">
        <f t="shared" si="1"/>
        <v>5.3612370145469086</v>
      </c>
      <c r="E32" s="1">
        <f t="shared" si="2"/>
        <v>1</v>
      </c>
      <c r="F32" s="1">
        <f t="shared" si="3"/>
        <v>1</v>
      </c>
      <c r="G32" s="1">
        <f t="shared" si="4"/>
        <v>0</v>
      </c>
      <c r="M32" s="1">
        <v>0.37950563907287116</v>
      </c>
      <c r="N32" s="1">
        <v>0.87224740290938163</v>
      </c>
    </row>
    <row r="33" spans="1:14" x14ac:dyDescent="0.3">
      <c r="A33" s="1">
        <v>26</v>
      </c>
      <c r="B33" s="1">
        <v>0</v>
      </c>
      <c r="C33" s="1">
        <f t="shared" si="0"/>
        <v>3.4882160607167281</v>
      </c>
      <c r="D33" s="1">
        <f t="shared" si="1"/>
        <v>2.5837280284366377</v>
      </c>
      <c r="E33" s="1">
        <f t="shared" si="2"/>
        <v>1</v>
      </c>
      <c r="F33" s="1">
        <f t="shared" si="3"/>
        <v>1</v>
      </c>
      <c r="G33" s="1">
        <f t="shared" si="4"/>
        <v>0</v>
      </c>
      <c r="M33" s="1">
        <v>0.89764321214334564</v>
      </c>
      <c r="N33" s="1">
        <v>0.31674560568732757</v>
      </c>
    </row>
    <row r="34" spans="1:14" x14ac:dyDescent="0.3">
      <c r="A34" s="1">
        <v>27</v>
      </c>
      <c r="B34" s="1">
        <v>0</v>
      </c>
      <c r="C34" s="1">
        <f t="shared" si="0"/>
        <v>0.1041630630865118</v>
      </c>
      <c r="D34" s="1">
        <f t="shared" si="1"/>
        <v>1.9430490259088498</v>
      </c>
      <c r="E34" s="1">
        <f t="shared" si="2"/>
        <v>1</v>
      </c>
      <c r="F34" s="1">
        <f t="shared" si="3"/>
        <v>1</v>
      </c>
      <c r="G34" s="1">
        <f t="shared" si="4"/>
        <v>0</v>
      </c>
      <c r="M34" s="1">
        <v>0.22083261261730236</v>
      </c>
      <c r="N34" s="1">
        <v>0.18860980518176995</v>
      </c>
    </row>
    <row r="35" spans="1:14" x14ac:dyDescent="0.3">
      <c r="A35" s="1">
        <v>28</v>
      </c>
      <c r="B35" s="1">
        <v>0</v>
      </c>
      <c r="C35" s="1">
        <f t="shared" si="0"/>
        <v>0.68152010274975661</v>
      </c>
      <c r="D35" s="1">
        <f t="shared" si="1"/>
        <v>3.5054372266349345</v>
      </c>
      <c r="E35" s="1">
        <f t="shared" si="2"/>
        <v>1</v>
      </c>
      <c r="F35" s="1">
        <f t="shared" si="3"/>
        <v>1</v>
      </c>
      <c r="G35" s="1">
        <f t="shared" si="4"/>
        <v>0</v>
      </c>
      <c r="M35" s="1">
        <v>0.33630402054995134</v>
      </c>
      <c r="N35" s="1">
        <v>0.5010874453269869</v>
      </c>
    </row>
    <row r="36" spans="1:14" x14ac:dyDescent="0.3">
      <c r="A36" s="1">
        <v>29</v>
      </c>
      <c r="B36" s="1">
        <v>0</v>
      </c>
      <c r="C36" s="1">
        <f t="shared" si="0"/>
        <v>-0.69337268173318445</v>
      </c>
      <c r="D36" s="1">
        <f t="shared" si="1"/>
        <v>5.1078710668090919</v>
      </c>
      <c r="E36" s="1">
        <f t="shared" si="2"/>
        <v>1</v>
      </c>
      <c r="F36" s="1">
        <f t="shared" si="3"/>
        <v>1</v>
      </c>
      <c r="G36" s="1">
        <f t="shared" si="4"/>
        <v>0</v>
      </c>
      <c r="M36" s="1">
        <v>6.132546365336311E-2</v>
      </c>
      <c r="N36" s="1">
        <v>0.82157421336181835</v>
      </c>
    </row>
    <row r="37" spans="1:14" x14ac:dyDescent="0.3">
      <c r="A37" s="1">
        <v>30</v>
      </c>
      <c r="B37" s="1">
        <v>0</v>
      </c>
      <c r="C37" s="1">
        <f t="shared" si="0"/>
        <v>2.0896721192651682</v>
      </c>
      <c r="D37" s="1">
        <f t="shared" si="1"/>
        <v>1.5737755854394522</v>
      </c>
      <c r="E37" s="1">
        <f t="shared" si="2"/>
        <v>1</v>
      </c>
      <c r="F37" s="1">
        <f t="shared" si="3"/>
        <v>1</v>
      </c>
      <c r="G37" s="1">
        <f t="shared" si="4"/>
        <v>0</v>
      </c>
      <c r="M37" s="1">
        <v>0.61793442385303365</v>
      </c>
      <c r="N37" s="1">
        <v>0.11475511708789043</v>
      </c>
    </row>
    <row r="38" spans="1:14" x14ac:dyDescent="0.3">
      <c r="E38" s="1" t="s">
        <v>45</v>
      </c>
      <c r="F38" s="1">
        <f>SUM(F8:F37)</f>
        <v>18</v>
      </c>
      <c r="G38" s="1">
        <f>SUM(G8:G37)</f>
        <v>12</v>
      </c>
    </row>
    <row r="40" spans="1:14" x14ac:dyDescent="0.3">
      <c r="A40" s="1" t="s">
        <v>30</v>
      </c>
    </row>
    <row r="41" spans="1:14" x14ac:dyDescent="0.3">
      <c r="A41" s="1">
        <f>A37</f>
        <v>30</v>
      </c>
      <c r="B41" s="1">
        <v>3</v>
      </c>
    </row>
    <row r="42" spans="1:14" x14ac:dyDescent="0.3">
      <c r="A42" s="1">
        <v>1</v>
      </c>
      <c r="B42" s="1">
        <f>C8</f>
        <v>3.3278070514007752</v>
      </c>
      <c r="C42" s="1">
        <f>D8</f>
        <v>-0.16845209113586301</v>
      </c>
    </row>
    <row r="43" spans="1:14" x14ac:dyDescent="0.3">
      <c r="A43" s="1">
        <v>1</v>
      </c>
      <c r="B43" s="1">
        <f>C9</f>
        <v>3.0390135077370992</v>
      </c>
      <c r="C43" s="1">
        <f>D9</f>
        <v>2.4847817009935338</v>
      </c>
    </row>
    <row r="44" spans="1:14" x14ac:dyDescent="0.3">
      <c r="A44" s="1">
        <v>1</v>
      </c>
      <c r="B44" s="1">
        <f>C10</f>
        <v>3.3102639944826442</v>
      </c>
      <c r="C44" s="1">
        <f>D10</f>
        <v>3.2483174754841295</v>
      </c>
    </row>
    <row r="45" spans="1:14" x14ac:dyDescent="0.3">
      <c r="A45" s="1">
        <v>1</v>
      </c>
      <c r="B45" s="1">
        <f>C11</f>
        <v>2.7211671112910194</v>
      </c>
      <c r="C45" s="1">
        <f>D11</f>
        <v>-0.90317894090277429</v>
      </c>
    </row>
    <row r="46" spans="1:14" x14ac:dyDescent="0.3">
      <c r="A46" s="1">
        <v>1</v>
      </c>
      <c r="B46" s="1">
        <f>C12</f>
        <v>3.2317792652554891</v>
      </c>
      <c r="C46" s="1">
        <f>D12</f>
        <v>-0.38327261699355208</v>
      </c>
    </row>
    <row r="47" spans="1:14" x14ac:dyDescent="0.3">
      <c r="A47" s="1">
        <v>1</v>
      </c>
      <c r="B47" s="1">
        <f>C13</f>
        <v>2.2900745371505424</v>
      </c>
      <c r="C47" s="1">
        <f>D13</f>
        <v>2.8190477811228329</v>
      </c>
    </row>
    <row r="48" spans="1:14" x14ac:dyDescent="0.3">
      <c r="A48" s="1">
        <v>1</v>
      </c>
      <c r="B48" s="1">
        <f>C14</f>
        <v>4.8677632974908605</v>
      </c>
      <c r="C48" s="1">
        <f>D14</f>
        <v>2.4461705538974563</v>
      </c>
    </row>
    <row r="49" spans="1:3" x14ac:dyDescent="0.3">
      <c r="A49" s="1">
        <v>1</v>
      </c>
      <c r="B49" s="1">
        <f>C15</f>
        <v>1.4924122230667094</v>
      </c>
      <c r="C49" s="1">
        <f>D15</f>
        <v>0.96694015187572346</v>
      </c>
    </row>
    <row r="50" spans="1:3" x14ac:dyDescent="0.3">
      <c r="A50" s="1">
        <v>1</v>
      </c>
      <c r="B50" s="1">
        <f>C16</f>
        <v>1.140290872246619</v>
      </c>
      <c r="C50" s="1">
        <f>D16</f>
        <v>0.61917171071099775</v>
      </c>
    </row>
    <row r="51" spans="1:3" x14ac:dyDescent="0.3">
      <c r="A51" s="1">
        <v>1</v>
      </c>
      <c r="B51" s="1">
        <f>C17</f>
        <v>4.3820420763529597</v>
      </c>
      <c r="C51" s="1">
        <f>D17</f>
        <v>-0.28419667119924685</v>
      </c>
    </row>
    <row r="52" spans="1:3" x14ac:dyDescent="0.3">
      <c r="A52" s="1">
        <v>1</v>
      </c>
      <c r="B52" s="1">
        <f>C18</f>
        <v>2.5796447707601868</v>
      </c>
      <c r="C52" s="1">
        <f>D18</f>
        <v>3.2760580590908726</v>
      </c>
    </row>
    <row r="53" spans="1:3" x14ac:dyDescent="0.3">
      <c r="A53" s="1">
        <v>1</v>
      </c>
      <c r="B53" s="1">
        <f>C19</f>
        <v>2.9108389591943271</v>
      </c>
      <c r="C53" s="1">
        <f>D19</f>
        <v>1.8501510507011618</v>
      </c>
    </row>
    <row r="54" spans="1:3" x14ac:dyDescent="0.3">
      <c r="A54" s="1">
        <v>1</v>
      </c>
      <c r="B54" s="1">
        <f>C20</f>
        <v>1.5636632459991389</v>
      </c>
      <c r="C54" s="1">
        <f>D20</f>
        <v>3.6578057275779194</v>
      </c>
    </row>
    <row r="55" spans="1:3" x14ac:dyDescent="0.3">
      <c r="A55" s="1">
        <v>1</v>
      </c>
      <c r="B55" s="1">
        <f>C21</f>
        <v>-0.10338340490078668</v>
      </c>
      <c r="C55" s="1">
        <f>D21</f>
        <v>2.9979578875611423</v>
      </c>
    </row>
    <row r="56" spans="1:3" x14ac:dyDescent="0.3">
      <c r="A56" s="1">
        <v>1</v>
      </c>
      <c r="B56" s="1">
        <f>C22</f>
        <v>1.5656860836808559</v>
      </c>
      <c r="C56" s="1">
        <f>D22</f>
        <v>4.7366198538352569</v>
      </c>
    </row>
    <row r="57" spans="1:3" x14ac:dyDescent="0.3">
      <c r="A57" s="1">
        <v>1</v>
      </c>
      <c r="B57" s="1">
        <f>C23</f>
        <v>3.9047590289946443</v>
      </c>
      <c r="C57" s="1">
        <f>D23</f>
        <v>5.1452436842824731</v>
      </c>
    </row>
    <row r="58" spans="1:3" x14ac:dyDescent="0.3">
      <c r="A58" s="1">
        <v>1</v>
      </c>
      <c r="B58" s="1">
        <f>C24</f>
        <v>-0.85166755693506369</v>
      </c>
      <c r="C58" s="1">
        <f>D24</f>
        <v>1.6274075945971547</v>
      </c>
    </row>
    <row r="59" spans="1:3" x14ac:dyDescent="0.3">
      <c r="A59" s="1">
        <v>1</v>
      </c>
      <c r="B59" s="1">
        <f>C25</f>
        <v>1.1917941602598918</v>
      </c>
      <c r="C59" s="1">
        <f>D25</f>
        <v>3.1448701153527279</v>
      </c>
    </row>
    <row r="60" spans="1:3" x14ac:dyDescent="0.3">
      <c r="A60" s="1">
        <v>1</v>
      </c>
      <c r="B60" s="1">
        <f>C26</f>
        <v>2.9360180157599691</v>
      </c>
      <c r="C60" s="1">
        <f>D26</f>
        <v>5.0112647134506849</v>
      </c>
    </row>
    <row r="61" spans="1:3" x14ac:dyDescent="0.3">
      <c r="A61" s="1">
        <v>1</v>
      </c>
      <c r="B61" s="1">
        <f>C27</f>
        <v>3.4026778704630569</v>
      </c>
      <c r="C61" s="1">
        <f>D27</f>
        <v>4.8167433552902112</v>
      </c>
    </row>
    <row r="62" spans="1:3" x14ac:dyDescent="0.3">
      <c r="A62" s="1">
        <v>1</v>
      </c>
      <c r="B62" s="1">
        <f>C28</f>
        <v>1.4978033466823266</v>
      </c>
      <c r="C62" s="1">
        <f>D28</f>
        <v>1.6013164103380908</v>
      </c>
    </row>
    <row r="63" spans="1:3" x14ac:dyDescent="0.3">
      <c r="A63" s="1">
        <v>1</v>
      </c>
      <c r="B63" s="1">
        <f>C29</f>
        <v>2.756420608019293</v>
      </c>
      <c r="C63" s="1">
        <f>D29</f>
        <v>5.9382688596905862</v>
      </c>
    </row>
    <row r="64" spans="1:3" x14ac:dyDescent="0.3">
      <c r="A64" s="1">
        <v>1</v>
      </c>
      <c r="B64" s="1">
        <f>C30</f>
        <v>2.5406558401016239</v>
      </c>
      <c r="C64" s="1">
        <f>D30</f>
        <v>4.2166086243294298</v>
      </c>
    </row>
    <row r="65" spans="1:3" x14ac:dyDescent="0.3">
      <c r="A65" s="1">
        <v>1</v>
      </c>
      <c r="B65" s="1">
        <f>C31</f>
        <v>2.2504790350192558</v>
      </c>
      <c r="C65" s="1">
        <f>D31</f>
        <v>2.3282314084528846</v>
      </c>
    </row>
    <row r="66" spans="1:3" x14ac:dyDescent="0.3">
      <c r="A66" s="1">
        <v>1</v>
      </c>
      <c r="B66" s="1">
        <f>C32</f>
        <v>0.89752819536435569</v>
      </c>
      <c r="C66" s="1">
        <f>D32</f>
        <v>5.3612370145469086</v>
      </c>
    </row>
    <row r="67" spans="1:3" x14ac:dyDescent="0.3">
      <c r="A67" s="1">
        <v>1</v>
      </c>
      <c r="B67" s="1">
        <f>C33</f>
        <v>3.4882160607167281</v>
      </c>
      <c r="C67" s="1">
        <f>D33</f>
        <v>2.5837280284366377</v>
      </c>
    </row>
    <row r="68" spans="1:3" x14ac:dyDescent="0.3">
      <c r="A68" s="1">
        <v>1</v>
      </c>
      <c r="B68" s="1">
        <f>C34</f>
        <v>0.1041630630865118</v>
      </c>
      <c r="C68" s="1">
        <f>D34</f>
        <v>1.9430490259088498</v>
      </c>
    </row>
    <row r="69" spans="1:3" x14ac:dyDescent="0.3">
      <c r="A69" s="1">
        <v>1</v>
      </c>
      <c r="B69" s="1">
        <f>C35</f>
        <v>0.68152010274975661</v>
      </c>
      <c r="C69" s="1">
        <f>D35</f>
        <v>3.5054372266349345</v>
      </c>
    </row>
    <row r="70" spans="1:3" x14ac:dyDescent="0.3">
      <c r="A70" s="1">
        <v>1</v>
      </c>
      <c r="B70" s="1">
        <f>C36</f>
        <v>-0.69337268173318445</v>
      </c>
      <c r="C70" s="1">
        <f>D36</f>
        <v>5.1078710668090919</v>
      </c>
    </row>
    <row r="71" spans="1:3" x14ac:dyDescent="0.3">
      <c r="A71" s="1">
        <v>1</v>
      </c>
      <c r="B71" s="1">
        <f>C37</f>
        <v>2.0896721192651682</v>
      </c>
      <c r="C71" s="1">
        <f>D37</f>
        <v>1.5737755854394522</v>
      </c>
    </row>
    <row r="73" spans="1:3" x14ac:dyDescent="0.3">
      <c r="A73" s="1" t="s">
        <v>31</v>
      </c>
    </row>
    <row r="74" spans="1:3" x14ac:dyDescent="0.3">
      <c r="A74" s="1">
        <v>30</v>
      </c>
      <c r="B74" s="1">
        <v>1</v>
      </c>
    </row>
    <row r="75" spans="1:3" x14ac:dyDescent="0.3">
      <c r="A75" s="1">
        <f>B8</f>
        <v>1</v>
      </c>
    </row>
    <row r="76" spans="1:3" x14ac:dyDescent="0.3">
      <c r="A76" s="1">
        <f t="shared" ref="A76:A104" si="5">B9</f>
        <v>1</v>
      </c>
    </row>
    <row r="77" spans="1:3" x14ac:dyDescent="0.3">
      <c r="A77" s="1">
        <f t="shared" si="5"/>
        <v>1</v>
      </c>
    </row>
    <row r="78" spans="1:3" x14ac:dyDescent="0.3">
      <c r="A78" s="1">
        <f t="shared" si="5"/>
        <v>1</v>
      </c>
    </row>
    <row r="79" spans="1:3" x14ac:dyDescent="0.3">
      <c r="A79" s="1">
        <f t="shared" si="5"/>
        <v>1</v>
      </c>
    </row>
    <row r="80" spans="1:3" x14ac:dyDescent="0.3">
      <c r="A80" s="1">
        <f t="shared" si="5"/>
        <v>1</v>
      </c>
    </row>
    <row r="81" spans="1:1" x14ac:dyDescent="0.3">
      <c r="A81" s="1">
        <f t="shared" si="5"/>
        <v>1</v>
      </c>
    </row>
    <row r="82" spans="1:1" x14ac:dyDescent="0.3">
      <c r="A82" s="1">
        <f t="shared" si="5"/>
        <v>1</v>
      </c>
    </row>
    <row r="83" spans="1:1" x14ac:dyDescent="0.3">
      <c r="A83" s="1">
        <f t="shared" si="5"/>
        <v>1</v>
      </c>
    </row>
    <row r="84" spans="1:1" x14ac:dyDescent="0.3">
      <c r="A84" s="1">
        <f t="shared" si="5"/>
        <v>1</v>
      </c>
    </row>
    <row r="85" spans="1:1" x14ac:dyDescent="0.3">
      <c r="A85" s="1">
        <f t="shared" si="5"/>
        <v>1</v>
      </c>
    </row>
    <row r="86" spans="1:1" x14ac:dyDescent="0.3">
      <c r="A86" s="1">
        <f t="shared" si="5"/>
        <v>1</v>
      </c>
    </row>
    <row r="87" spans="1:1" x14ac:dyDescent="0.3">
      <c r="A87" s="1">
        <f t="shared" si="5"/>
        <v>0</v>
      </c>
    </row>
    <row r="88" spans="1:1" x14ac:dyDescent="0.3">
      <c r="A88" s="1">
        <f t="shared" si="5"/>
        <v>0</v>
      </c>
    </row>
    <row r="89" spans="1:1" x14ac:dyDescent="0.3">
      <c r="A89" s="1">
        <f t="shared" si="5"/>
        <v>0</v>
      </c>
    </row>
    <row r="90" spans="1:1" x14ac:dyDescent="0.3">
      <c r="A90" s="1">
        <f t="shared" si="5"/>
        <v>0</v>
      </c>
    </row>
    <row r="91" spans="1:1" x14ac:dyDescent="0.3">
      <c r="A91" s="1">
        <f t="shared" si="5"/>
        <v>0</v>
      </c>
    </row>
    <row r="92" spans="1:1" x14ac:dyDescent="0.3">
      <c r="A92" s="1">
        <f t="shared" si="5"/>
        <v>0</v>
      </c>
    </row>
    <row r="93" spans="1:1" x14ac:dyDescent="0.3">
      <c r="A93" s="1">
        <f t="shared" si="5"/>
        <v>0</v>
      </c>
    </row>
    <row r="94" spans="1:1" x14ac:dyDescent="0.3">
      <c r="A94" s="1">
        <f t="shared" si="5"/>
        <v>0</v>
      </c>
    </row>
    <row r="95" spans="1:1" x14ac:dyDescent="0.3">
      <c r="A95" s="1">
        <f t="shared" si="5"/>
        <v>0</v>
      </c>
    </row>
    <row r="96" spans="1:1" x14ac:dyDescent="0.3">
      <c r="A96" s="1">
        <f t="shared" si="5"/>
        <v>0</v>
      </c>
    </row>
    <row r="97" spans="1:2" x14ac:dyDescent="0.3">
      <c r="A97" s="1">
        <f t="shared" si="5"/>
        <v>0</v>
      </c>
    </row>
    <row r="98" spans="1:2" x14ac:dyDescent="0.3">
      <c r="A98" s="1">
        <f t="shared" si="5"/>
        <v>0</v>
      </c>
    </row>
    <row r="99" spans="1:2" x14ac:dyDescent="0.3">
      <c r="A99" s="1">
        <f t="shared" si="5"/>
        <v>0</v>
      </c>
    </row>
    <row r="100" spans="1:2" x14ac:dyDescent="0.3">
      <c r="A100" s="1">
        <f t="shared" si="5"/>
        <v>0</v>
      </c>
    </row>
    <row r="101" spans="1:2" x14ac:dyDescent="0.3">
      <c r="A101" s="1">
        <f t="shared" si="5"/>
        <v>0</v>
      </c>
    </row>
    <row r="102" spans="1:2" x14ac:dyDescent="0.3">
      <c r="A102" s="1">
        <f t="shared" si="5"/>
        <v>0</v>
      </c>
    </row>
    <row r="103" spans="1:2" x14ac:dyDescent="0.3">
      <c r="A103" s="1">
        <f t="shared" si="5"/>
        <v>0</v>
      </c>
    </row>
    <row r="104" spans="1:2" x14ac:dyDescent="0.3">
      <c r="A104" s="1">
        <f t="shared" si="5"/>
        <v>0</v>
      </c>
    </row>
    <row r="106" spans="1:2" x14ac:dyDescent="0.3">
      <c r="A106" s="1" t="s">
        <v>32</v>
      </c>
      <c r="B106" s="1" t="s">
        <v>51</v>
      </c>
    </row>
    <row r="107" spans="1:2" x14ac:dyDescent="0.3">
      <c r="A107" s="1">
        <v>1</v>
      </c>
      <c r="B107" s="1">
        <v>1</v>
      </c>
    </row>
    <row r="108" spans="1:2" x14ac:dyDescent="0.3">
      <c r="A108" s="1">
        <f>0.01</f>
        <v>0.01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A79" workbookViewId="0">
      <selection activeCell="G94" sqref="G94"/>
    </sheetView>
  </sheetViews>
  <sheetFormatPr defaultRowHeight="14.4" x14ac:dyDescent="0.3"/>
  <cols>
    <col min="1" max="16384" width="8.796875" style="1"/>
  </cols>
  <sheetData>
    <row r="1" spans="1:13" x14ac:dyDescent="0.3">
      <c r="B1" s="1" t="s">
        <v>1</v>
      </c>
      <c r="C1" s="1" t="s">
        <v>2</v>
      </c>
      <c r="F1" s="1" t="s">
        <v>1</v>
      </c>
      <c r="G1" s="1" t="s">
        <v>2</v>
      </c>
    </row>
    <row r="2" spans="1:13" x14ac:dyDescent="0.3">
      <c r="A2" s="1" t="s">
        <v>5</v>
      </c>
      <c r="B2" s="1">
        <v>3</v>
      </c>
      <c r="C2" s="1">
        <v>3</v>
      </c>
      <c r="E2" s="1" t="s">
        <v>6</v>
      </c>
      <c r="F2" s="1">
        <f>(SQRT(5)-1)/2</f>
        <v>0.6180339887498949</v>
      </c>
      <c r="G2" s="1">
        <f>F2</f>
        <v>0.6180339887498949</v>
      </c>
    </row>
    <row r="3" spans="1:13" x14ac:dyDescent="0.3">
      <c r="A3" s="1" t="s">
        <v>7</v>
      </c>
      <c r="B3" s="1">
        <v>1</v>
      </c>
      <c r="C3" s="1">
        <v>0</v>
      </c>
      <c r="E3" s="1" t="s">
        <v>8</v>
      </c>
      <c r="F3" s="1">
        <f>F2</f>
        <v>0.6180339887498949</v>
      </c>
      <c r="G3" s="1">
        <f>F3*F3</f>
        <v>0.38196601125010521</v>
      </c>
    </row>
    <row r="5" spans="1:13" x14ac:dyDescent="0.3">
      <c r="A5" s="1" t="s">
        <v>9</v>
      </c>
      <c r="B5" s="1" t="s">
        <v>1</v>
      </c>
      <c r="C5" s="1" t="s">
        <v>2</v>
      </c>
      <c r="D5" s="1" t="s">
        <v>3</v>
      </c>
      <c r="L5" s="1" t="s">
        <v>10</v>
      </c>
    </row>
    <row r="6" spans="1:13" x14ac:dyDescent="0.3">
      <c r="A6" s="1">
        <v>1</v>
      </c>
      <c r="B6" s="1">
        <f>_xlfn.NORM.INV(L6,INDEX(B$2:B$3,A6),INDEX(F$2:F$3,A6))</f>
        <v>3.1641231370559177</v>
      </c>
      <c r="C6" s="1">
        <f>_xlfn.NORM.INV(M6,INDEX(C$2:C$3,A6),INDEX(G$2:G$3,A6))</f>
        <v>3.1735720557728087</v>
      </c>
      <c r="D6" s="1">
        <f>IF(A6=1,1,-1)</f>
        <v>1</v>
      </c>
      <c r="L6" s="1">
        <v>0.60470972551613678</v>
      </c>
      <c r="M6" s="1">
        <v>0.61058554277833355</v>
      </c>
    </row>
    <row r="7" spans="1:13" x14ac:dyDescent="0.3">
      <c r="A7" s="1">
        <v>1</v>
      </c>
      <c r="B7" s="1">
        <f t="shared" ref="B7:B45" si="0">_xlfn.NORM.INV(L7,INDEX(B$2:B$3,A7),INDEX(F$2:F$3,A7))</f>
        <v>2.4489100491644291</v>
      </c>
      <c r="C7" s="1">
        <f t="shared" ref="C7:C45" si="1">_xlfn.NORM.INV(M7,INDEX(C$2:C$3,A7),INDEX(G$2:G$3,A7))</f>
        <v>3.4403467563200532</v>
      </c>
      <c r="D7" s="1">
        <f t="shared" ref="D7:D45" si="2">IF(A7=1,1,-1)</f>
        <v>1</v>
      </c>
      <c r="L7" s="1">
        <v>0.18628162936214354</v>
      </c>
      <c r="M7" s="1">
        <v>0.76192116198177229</v>
      </c>
    </row>
    <row r="8" spans="1:13" x14ac:dyDescent="0.3">
      <c r="A8" s="1">
        <v>1</v>
      </c>
      <c r="B8" s="1">
        <f t="shared" si="0"/>
        <v>2.9536734283801729</v>
      </c>
      <c r="C8" s="1">
        <f t="shared" si="1"/>
        <v>3.5645507711299782</v>
      </c>
      <c r="D8" s="1">
        <f t="shared" si="2"/>
        <v>1</v>
      </c>
      <c r="L8" s="1">
        <v>0.4701240774342591</v>
      </c>
      <c r="M8" s="1">
        <v>0.81950028314592327</v>
      </c>
    </row>
    <row r="9" spans="1:13" x14ac:dyDescent="0.3">
      <c r="A9" s="1">
        <v>1</v>
      </c>
      <c r="B9" s="1">
        <f t="shared" si="0"/>
        <v>3.2074305436064328</v>
      </c>
      <c r="C9" s="1">
        <f t="shared" si="1"/>
        <v>3.464567310249985</v>
      </c>
      <c r="D9" s="1">
        <f t="shared" si="2"/>
        <v>1</v>
      </c>
      <c r="L9" s="1">
        <v>0.63142492636487979</v>
      </c>
      <c r="M9" s="1">
        <v>0.77387995340972437</v>
      </c>
    </row>
    <row r="10" spans="1:13" x14ac:dyDescent="0.3">
      <c r="A10" s="1">
        <v>1</v>
      </c>
      <c r="B10" s="1">
        <f t="shared" si="0"/>
        <v>2.9760432065504756</v>
      </c>
      <c r="C10" s="1">
        <f t="shared" si="1"/>
        <v>3.7122493940130954</v>
      </c>
      <c r="D10" s="1">
        <f t="shared" si="2"/>
        <v>1</v>
      </c>
      <c r="L10" s="1">
        <v>0.48453970963366222</v>
      </c>
      <c r="M10" s="1">
        <v>0.87543060960524977</v>
      </c>
    </row>
    <row r="11" spans="1:13" x14ac:dyDescent="0.3">
      <c r="A11" s="1">
        <v>1</v>
      </c>
      <c r="B11" s="1">
        <f t="shared" si="0"/>
        <v>2.3930074879076666</v>
      </c>
      <c r="C11" s="1">
        <f t="shared" si="1"/>
        <v>2.9170962002933258</v>
      </c>
      <c r="D11" s="1">
        <f t="shared" si="2"/>
        <v>1</v>
      </c>
      <c r="L11" s="1">
        <v>0.16301679167065508</v>
      </c>
      <c r="M11" s="1">
        <v>0.44664547412148392</v>
      </c>
    </row>
    <row r="12" spans="1:13" x14ac:dyDescent="0.3">
      <c r="A12" s="1">
        <v>1</v>
      </c>
      <c r="B12" s="1">
        <f t="shared" si="0"/>
        <v>3.1232183793418775</v>
      </c>
      <c r="C12" s="1">
        <f t="shared" si="1"/>
        <v>2.8324674104765468</v>
      </c>
      <c r="D12" s="1">
        <f t="shared" si="2"/>
        <v>1</v>
      </c>
      <c r="L12" s="1">
        <v>0.57901393377038757</v>
      </c>
      <c r="M12" s="1">
        <v>0.39316728055029138</v>
      </c>
    </row>
    <row r="13" spans="1:13" x14ac:dyDescent="0.3">
      <c r="A13" s="1">
        <v>1</v>
      </c>
      <c r="B13" s="1">
        <f t="shared" si="0"/>
        <v>3.1297580709453268</v>
      </c>
      <c r="C13" s="1">
        <f t="shared" si="1"/>
        <v>3.004389379700422</v>
      </c>
      <c r="D13" s="1">
        <f t="shared" si="2"/>
        <v>1</v>
      </c>
      <c r="L13" s="1">
        <v>0.58314780996671811</v>
      </c>
      <c r="M13" s="1">
        <v>0.50283333029899535</v>
      </c>
    </row>
    <row r="14" spans="1:13" x14ac:dyDescent="0.3">
      <c r="A14" s="1">
        <v>1</v>
      </c>
      <c r="B14" s="1">
        <f t="shared" si="0"/>
        <v>3.7856344590159896</v>
      </c>
      <c r="C14" s="1">
        <f t="shared" si="1"/>
        <v>2.5441713540490456</v>
      </c>
      <c r="D14" s="1">
        <f t="shared" si="2"/>
        <v>1</v>
      </c>
      <c r="L14" s="1">
        <v>0.89816826929922911</v>
      </c>
      <c r="M14" s="1">
        <v>0.23039511652251576</v>
      </c>
    </row>
    <row r="15" spans="1:13" x14ac:dyDescent="0.3">
      <c r="A15" s="1">
        <v>1</v>
      </c>
      <c r="B15" s="1">
        <f t="shared" si="0"/>
        <v>3.8614002687622015</v>
      </c>
      <c r="C15" s="1">
        <f t="shared" si="1"/>
        <v>2.6386810835239771</v>
      </c>
      <c r="D15" s="1">
        <f t="shared" si="2"/>
        <v>1</v>
      </c>
      <c r="L15" s="1">
        <v>0.91830720693054957</v>
      </c>
      <c r="M15" s="1">
        <v>0.27939951396252294</v>
      </c>
    </row>
    <row r="16" spans="1:13" x14ac:dyDescent="0.3">
      <c r="A16" s="1">
        <v>1</v>
      </c>
      <c r="B16" s="1">
        <f t="shared" si="0"/>
        <v>3.2502639986246149</v>
      </c>
      <c r="C16" s="1">
        <f t="shared" si="1"/>
        <v>2.5859730203048104</v>
      </c>
      <c r="D16" s="1">
        <f t="shared" si="2"/>
        <v>1</v>
      </c>
      <c r="L16" s="1">
        <v>0.65723759586163677</v>
      </c>
      <c r="M16" s="1">
        <v>0.25145766983114715</v>
      </c>
    </row>
    <row r="17" spans="1:13" x14ac:dyDescent="0.3">
      <c r="A17" s="1">
        <v>1</v>
      </c>
      <c r="B17" s="1">
        <f t="shared" si="0"/>
        <v>2.2295665114238257</v>
      </c>
      <c r="C17" s="1">
        <f t="shared" si="1"/>
        <v>2.8281032663023229</v>
      </c>
      <c r="D17" s="1">
        <f t="shared" si="2"/>
        <v>1</v>
      </c>
      <c r="L17" s="1">
        <v>0.10627438076230444</v>
      </c>
      <c r="M17" s="1">
        <v>0.39045445759901654</v>
      </c>
    </row>
    <row r="18" spans="1:13" x14ac:dyDescent="0.3">
      <c r="A18" s="1">
        <v>1</v>
      </c>
      <c r="B18" s="1">
        <f t="shared" si="0"/>
        <v>3.3773496669273966</v>
      </c>
      <c r="C18" s="1">
        <f t="shared" si="1"/>
        <v>3.1818512477247363</v>
      </c>
      <c r="D18" s="1">
        <f t="shared" si="2"/>
        <v>1</v>
      </c>
      <c r="L18" s="1">
        <v>0.72925606342352811</v>
      </c>
      <c r="M18" s="1">
        <v>0.61571331436408583</v>
      </c>
    </row>
    <row r="19" spans="1:13" x14ac:dyDescent="0.3">
      <c r="A19" s="1">
        <v>1</v>
      </c>
      <c r="B19" s="1">
        <f t="shared" si="0"/>
        <v>2.8052789827797358</v>
      </c>
      <c r="C19" s="1">
        <f t="shared" si="1"/>
        <v>2.6526890128173344</v>
      </c>
      <c r="D19" s="1">
        <f t="shared" si="2"/>
        <v>1</v>
      </c>
      <c r="L19" s="1">
        <v>0.37635606595198923</v>
      </c>
      <c r="M19" s="1">
        <v>0.28707130172773432</v>
      </c>
    </row>
    <row r="20" spans="1:13" x14ac:dyDescent="0.3">
      <c r="A20" s="1">
        <v>1</v>
      </c>
      <c r="B20" s="1">
        <f t="shared" si="0"/>
        <v>4.5021957777330837</v>
      </c>
      <c r="C20" s="1">
        <f t="shared" si="1"/>
        <v>2.8192000230598895</v>
      </c>
      <c r="D20" s="1">
        <f t="shared" si="2"/>
        <v>1</v>
      </c>
      <c r="L20" s="1">
        <v>0.99246315671233976</v>
      </c>
      <c r="M20" s="1">
        <v>0.38493669646544026</v>
      </c>
    </row>
    <row r="21" spans="1:13" x14ac:dyDescent="0.3">
      <c r="A21" s="1">
        <v>1</v>
      </c>
      <c r="B21" s="1">
        <f t="shared" si="0"/>
        <v>2.9525207789971368</v>
      </c>
      <c r="C21" s="1">
        <f t="shared" si="1"/>
        <v>2.3534682223961534</v>
      </c>
      <c r="D21" s="1">
        <f t="shared" si="2"/>
        <v>1</v>
      </c>
      <c r="L21" s="1">
        <v>0.46938217937429205</v>
      </c>
      <c r="M21" s="1">
        <v>0.14775503415055824</v>
      </c>
    </row>
    <row r="22" spans="1:13" x14ac:dyDescent="0.3">
      <c r="A22" s="1">
        <v>1</v>
      </c>
      <c r="B22" s="1">
        <f t="shared" si="0"/>
        <v>2.8119288842506256</v>
      </c>
      <c r="C22" s="1">
        <f t="shared" si="1"/>
        <v>1.1991951525777251</v>
      </c>
      <c r="D22" s="1">
        <f t="shared" si="2"/>
        <v>1</v>
      </c>
      <c r="L22" s="1">
        <v>0.38044759382592963</v>
      </c>
      <c r="M22" s="1">
        <v>1.7855019139015882E-3</v>
      </c>
    </row>
    <row r="23" spans="1:13" x14ac:dyDescent="0.3">
      <c r="A23" s="1">
        <v>1</v>
      </c>
      <c r="B23" s="1">
        <f t="shared" si="0"/>
        <v>3.3236066173826111</v>
      </c>
      <c r="C23" s="1">
        <f t="shared" si="1"/>
        <v>2.4592407395783518</v>
      </c>
      <c r="D23" s="1">
        <f t="shared" si="2"/>
        <v>1</v>
      </c>
      <c r="L23" s="1">
        <v>0.69972387224680299</v>
      </c>
      <c r="M23" s="1">
        <v>0.19079596804425381</v>
      </c>
    </row>
    <row r="24" spans="1:13" x14ac:dyDescent="0.3">
      <c r="A24" s="1">
        <v>1</v>
      </c>
      <c r="B24" s="1">
        <f t="shared" si="0"/>
        <v>3.9853733539631166</v>
      </c>
      <c r="C24" s="1">
        <f t="shared" si="1"/>
        <v>2.0444171443202013</v>
      </c>
      <c r="D24" s="1">
        <f t="shared" si="2"/>
        <v>1</v>
      </c>
      <c r="L24" s="1">
        <v>0.94457313513919849</v>
      </c>
      <c r="M24" s="1">
        <v>6.1032296838253508E-2</v>
      </c>
    </row>
    <row r="25" spans="1:13" x14ac:dyDescent="0.3">
      <c r="A25" s="1">
        <v>1</v>
      </c>
      <c r="B25" s="1">
        <f t="shared" si="0"/>
        <v>3.0788184905736973</v>
      </c>
      <c r="C25" s="1">
        <f t="shared" si="1"/>
        <v>3.3462411869144857</v>
      </c>
      <c r="D25" s="1">
        <f t="shared" si="2"/>
        <v>1</v>
      </c>
      <c r="L25" s="1">
        <v>0.55073992917081327</v>
      </c>
      <c r="M25" s="1">
        <v>0.71233871960819473</v>
      </c>
    </row>
    <row r="26" spans="1:13" x14ac:dyDescent="0.3">
      <c r="A26" s="1">
        <v>2</v>
      </c>
      <c r="B26" s="1">
        <f t="shared" si="0"/>
        <v>1.4813614373399981</v>
      </c>
      <c r="C26" s="1">
        <f t="shared" si="1"/>
        <v>-0.23304628412947029</v>
      </c>
      <c r="D26" s="1">
        <f t="shared" si="2"/>
        <v>-1</v>
      </c>
      <c r="L26" s="1">
        <v>0.78196866001762522</v>
      </c>
      <c r="M26" s="1">
        <v>0.27089013517039695</v>
      </c>
    </row>
    <row r="27" spans="1:13" x14ac:dyDescent="0.3">
      <c r="A27" s="1">
        <v>2</v>
      </c>
      <c r="B27" s="1">
        <f t="shared" si="0"/>
        <v>0.20161586860908209</v>
      </c>
      <c r="C27" s="1">
        <f t="shared" si="1"/>
        <v>-8.2256703016124838E-2</v>
      </c>
      <c r="D27" s="1">
        <f t="shared" si="2"/>
        <v>-1</v>
      </c>
      <c r="L27" s="1">
        <v>9.821101488544115E-2</v>
      </c>
      <c r="M27" s="1">
        <v>0.41474689569696732</v>
      </c>
    </row>
    <row r="28" spans="1:13" x14ac:dyDescent="0.3">
      <c r="A28" s="1">
        <v>2</v>
      </c>
      <c r="B28" s="1">
        <f t="shared" si="0"/>
        <v>1.2626615865380448</v>
      </c>
      <c r="C28" s="1">
        <f t="shared" si="1"/>
        <v>-0.45350495880380071</v>
      </c>
      <c r="D28" s="1">
        <f t="shared" si="2"/>
        <v>-1</v>
      </c>
      <c r="L28" s="1">
        <v>0.66457997669199875</v>
      </c>
      <c r="M28" s="1">
        <v>0.11755635031890799</v>
      </c>
    </row>
    <row r="29" spans="1:13" x14ac:dyDescent="0.3">
      <c r="A29" s="1">
        <v>2</v>
      </c>
      <c r="B29" s="1">
        <f t="shared" si="0"/>
        <v>1.4894486031948646</v>
      </c>
      <c r="C29" s="1">
        <f t="shared" si="1"/>
        <v>0.47190247452242107</v>
      </c>
      <c r="D29" s="1">
        <f t="shared" si="2"/>
        <v>-1</v>
      </c>
      <c r="L29" s="1">
        <v>0.78580347385575755</v>
      </c>
      <c r="M29" s="1">
        <v>0.8916697123299947</v>
      </c>
    </row>
    <row r="30" spans="1:13" x14ac:dyDescent="0.3">
      <c r="A30" s="1">
        <v>2</v>
      </c>
      <c r="B30" s="1">
        <f t="shared" si="0"/>
        <v>0.4942255261268057</v>
      </c>
      <c r="C30" s="1">
        <f t="shared" si="1"/>
        <v>-0.32540897261767548</v>
      </c>
      <c r="D30" s="1">
        <f t="shared" si="2"/>
        <v>-1</v>
      </c>
      <c r="L30" s="1">
        <v>0.20657574487323938</v>
      </c>
      <c r="M30" s="1">
        <v>0.19712598662805181</v>
      </c>
    </row>
    <row r="31" spans="1:13" x14ac:dyDescent="0.3">
      <c r="A31" s="1">
        <v>2</v>
      </c>
      <c r="B31" s="1">
        <f t="shared" si="0"/>
        <v>1.7717093765688992</v>
      </c>
      <c r="C31" s="1">
        <f t="shared" si="1"/>
        <v>-0.41215046938264988</v>
      </c>
      <c r="D31" s="1">
        <f t="shared" si="2"/>
        <v>-1</v>
      </c>
      <c r="L31" s="1">
        <v>0.89410380802413258</v>
      </c>
      <c r="M31" s="1">
        <v>0.14028852841020467</v>
      </c>
    </row>
    <row r="32" spans="1:13" x14ac:dyDescent="0.3">
      <c r="A32" s="1">
        <v>2</v>
      </c>
      <c r="B32" s="1">
        <f t="shared" si="0"/>
        <v>1.3272641537399015</v>
      </c>
      <c r="C32" s="1">
        <f t="shared" si="1"/>
        <v>-0.54605724249009879</v>
      </c>
      <c r="D32" s="1">
        <f t="shared" si="2"/>
        <v>-1</v>
      </c>
      <c r="L32" s="1">
        <v>0.70177918167663489</v>
      </c>
      <c r="M32" s="1">
        <v>7.6416441724786455E-2</v>
      </c>
    </row>
    <row r="33" spans="1:13" x14ac:dyDescent="0.3">
      <c r="A33" s="1">
        <v>2</v>
      </c>
      <c r="B33" s="1">
        <f t="shared" si="0"/>
        <v>1.2377821206752377</v>
      </c>
      <c r="C33" s="1">
        <f t="shared" si="1"/>
        <v>0.17379517538300743</v>
      </c>
      <c r="D33" s="1">
        <f t="shared" si="2"/>
        <v>-1</v>
      </c>
      <c r="L33" s="1">
        <v>0.6497848062437579</v>
      </c>
      <c r="M33" s="1">
        <v>0.67544598354343899</v>
      </c>
    </row>
    <row r="34" spans="1:13" x14ac:dyDescent="0.3">
      <c r="A34" s="1">
        <v>2</v>
      </c>
      <c r="B34" s="1">
        <f t="shared" si="0"/>
        <v>2.1353142964277598</v>
      </c>
      <c r="C34" s="1">
        <f t="shared" si="1"/>
        <v>7.1383037238759675E-2</v>
      </c>
      <c r="D34" s="1">
        <f t="shared" si="2"/>
        <v>-1</v>
      </c>
      <c r="L34" s="1">
        <v>0.96689336339955401</v>
      </c>
      <c r="M34" s="1">
        <v>0.57412390114717937</v>
      </c>
    </row>
    <row r="35" spans="1:13" x14ac:dyDescent="0.3">
      <c r="A35" s="1">
        <v>2</v>
      </c>
      <c r="B35" s="1">
        <f t="shared" si="0"/>
        <v>1.1950083003371992</v>
      </c>
      <c r="C35" s="1">
        <f t="shared" si="1"/>
        <v>-0.40027473120673612</v>
      </c>
      <c r="D35" s="1">
        <f t="shared" si="2"/>
        <v>-1</v>
      </c>
      <c r="L35" s="1">
        <v>0.62382038363018733</v>
      </c>
      <c r="M35" s="1">
        <v>0.1473347727289398</v>
      </c>
    </row>
    <row r="36" spans="1:13" x14ac:dyDescent="0.3">
      <c r="A36" s="1">
        <v>2</v>
      </c>
      <c r="B36" s="1">
        <f t="shared" si="0"/>
        <v>0.64968475277558846</v>
      </c>
      <c r="C36" s="1">
        <f t="shared" si="1"/>
        <v>0.57572385765053435</v>
      </c>
      <c r="D36" s="1">
        <f t="shared" si="2"/>
        <v>-1</v>
      </c>
      <c r="L36" s="1">
        <v>0.28541756891208536</v>
      </c>
      <c r="M36" s="1">
        <v>0.93412857972522967</v>
      </c>
    </row>
    <row r="37" spans="1:13" x14ac:dyDescent="0.3">
      <c r="A37" s="1">
        <v>2</v>
      </c>
      <c r="B37" s="1">
        <f t="shared" si="0"/>
        <v>1.3165538531880996</v>
      </c>
      <c r="C37" s="1">
        <f t="shared" si="1"/>
        <v>-0.16579910841609877</v>
      </c>
      <c r="D37" s="1">
        <f t="shared" si="2"/>
        <v>-1</v>
      </c>
      <c r="L37" s="1">
        <v>0.69574269176784653</v>
      </c>
      <c r="M37" s="1">
        <v>0.33211963957611756</v>
      </c>
    </row>
    <row r="38" spans="1:13" x14ac:dyDescent="0.3">
      <c r="A38" s="1">
        <v>2</v>
      </c>
      <c r="B38" s="1">
        <f t="shared" si="0"/>
        <v>-8.4601902455475608E-2</v>
      </c>
      <c r="C38" s="1">
        <f t="shared" si="1"/>
        <v>7.2313726821691945E-2</v>
      </c>
      <c r="D38" s="1">
        <f t="shared" si="2"/>
        <v>-1</v>
      </c>
      <c r="L38" s="1">
        <v>3.963626175056556E-2</v>
      </c>
      <c r="M38" s="1">
        <v>0.57507890902396108</v>
      </c>
    </row>
    <row r="39" spans="1:13" x14ac:dyDescent="0.3">
      <c r="A39" s="1">
        <v>2</v>
      </c>
      <c r="B39" s="1">
        <f t="shared" si="0"/>
        <v>1.1888758460272491</v>
      </c>
      <c r="C39" s="1">
        <f t="shared" si="1"/>
        <v>-0.27517088716867932</v>
      </c>
      <c r="D39" s="1">
        <f t="shared" si="2"/>
        <v>-1</v>
      </c>
      <c r="L39" s="1">
        <v>0.62004825999016167</v>
      </c>
      <c r="M39" s="1">
        <v>0.23563730213375977</v>
      </c>
    </row>
    <row r="40" spans="1:13" x14ac:dyDescent="0.3">
      <c r="A40" s="1">
        <v>2</v>
      </c>
      <c r="B40" s="1">
        <f t="shared" si="0"/>
        <v>6.3178404150126433E-2</v>
      </c>
      <c r="C40" s="1">
        <f t="shared" si="1"/>
        <v>0.10280070155875588</v>
      </c>
      <c r="D40" s="1">
        <f t="shared" si="2"/>
        <v>-1</v>
      </c>
      <c r="L40" s="1">
        <v>6.4783804624175434E-2</v>
      </c>
      <c r="M40" s="1">
        <v>0.60608738233662651</v>
      </c>
    </row>
    <row r="41" spans="1:13" x14ac:dyDescent="0.3">
      <c r="A41" s="1">
        <v>2</v>
      </c>
      <c r="B41" s="1">
        <f t="shared" si="0"/>
        <v>1.9246341541070748</v>
      </c>
      <c r="C41" s="1">
        <f t="shared" si="1"/>
        <v>-0.22875945952363308</v>
      </c>
      <c r="D41" s="1">
        <f t="shared" si="2"/>
        <v>-1</v>
      </c>
      <c r="L41" s="1">
        <v>0.93268483162520877</v>
      </c>
      <c r="M41" s="1">
        <v>0.27461977229499468</v>
      </c>
    </row>
    <row r="42" spans="1:13" x14ac:dyDescent="0.3">
      <c r="A42" s="1">
        <v>2</v>
      </c>
      <c r="B42" s="1">
        <f t="shared" si="0"/>
        <v>0.89204221519067495</v>
      </c>
      <c r="C42" s="1">
        <f t="shared" si="1"/>
        <v>0.53094460536077703</v>
      </c>
      <c r="D42" s="1">
        <f t="shared" si="2"/>
        <v>-1</v>
      </c>
      <c r="L42" s="1">
        <v>0.43066579133881688</v>
      </c>
      <c r="M42" s="1">
        <v>0.91774027146434267</v>
      </c>
    </row>
    <row r="43" spans="1:13" x14ac:dyDescent="0.3">
      <c r="A43" s="1">
        <v>2</v>
      </c>
      <c r="B43" s="1">
        <f t="shared" si="0"/>
        <v>0.58414957715501314</v>
      </c>
      <c r="C43" s="1">
        <f t="shared" si="1"/>
        <v>8.112561846877081E-2</v>
      </c>
      <c r="D43" s="1">
        <f t="shared" si="2"/>
        <v>-1</v>
      </c>
      <c r="L43" s="1">
        <v>0.25051814328947075</v>
      </c>
      <c r="M43" s="1">
        <v>0.58409846098778018</v>
      </c>
    </row>
    <row r="44" spans="1:13" x14ac:dyDescent="0.3">
      <c r="A44" s="1">
        <v>2</v>
      </c>
      <c r="B44" s="1">
        <f t="shared" si="0"/>
        <v>1.315865801488906</v>
      </c>
      <c r="C44" s="1">
        <f t="shared" si="1"/>
        <v>-0.16053768511983113</v>
      </c>
      <c r="D44" s="1">
        <f t="shared" si="2"/>
        <v>-1</v>
      </c>
      <c r="L44" s="1">
        <v>0.69535304118952257</v>
      </c>
      <c r="M44" s="1">
        <v>0.33713566906279901</v>
      </c>
    </row>
    <row r="45" spans="1:13" x14ac:dyDescent="0.3">
      <c r="A45" s="1">
        <v>2</v>
      </c>
      <c r="B45" s="1">
        <f t="shared" si="0"/>
        <v>1.4808107177843997</v>
      </c>
      <c r="C45" s="1">
        <f t="shared" si="1"/>
        <v>-0.29928158338398786</v>
      </c>
      <c r="D45" s="1">
        <f t="shared" si="2"/>
        <v>-1</v>
      </c>
      <c r="L45" s="1">
        <v>0.78170608545255849</v>
      </c>
      <c r="M45" s="1">
        <v>0.21665816048922459</v>
      </c>
    </row>
    <row r="47" spans="1:13" x14ac:dyDescent="0.3">
      <c r="A47" s="1" t="s">
        <v>12</v>
      </c>
      <c r="B47" s="1">
        <v>0.1</v>
      </c>
    </row>
    <row r="49" spans="1:17" x14ac:dyDescent="0.3">
      <c r="A49" s="1" t="s">
        <v>4</v>
      </c>
      <c r="B49" s="1" t="s">
        <v>11</v>
      </c>
      <c r="D49" s="1" t="s">
        <v>22</v>
      </c>
    </row>
    <row r="50" spans="1:17" x14ac:dyDescent="0.3">
      <c r="A50" s="1">
        <f>(F93+G93)/2</f>
        <v>3.487582923472325</v>
      </c>
      <c r="B50" s="1">
        <f>SUMPRODUCT(B6:B45,D6:D45)/COUNTA(A6:A45)</f>
        <v>1.0358129351104219</v>
      </c>
      <c r="C50" s="1">
        <f>SUMPRODUCT(C6:C45,D6:D45)/COUNTA(A6:A45)</f>
        <v>1.4566182404944823</v>
      </c>
      <c r="D50" s="1">
        <f>SUMPRODUCT(B50:C50,B50:C50)</f>
        <v>3.1946451350833085</v>
      </c>
    </row>
    <row r="52" spans="1:17" x14ac:dyDescent="0.3">
      <c r="A52" s="1" t="s">
        <v>0</v>
      </c>
      <c r="B52" s="1" t="str">
        <f>B5</f>
        <v>X</v>
      </c>
      <c r="C52" s="1" t="str">
        <f t="shared" ref="C52:D53" si="3">C5</f>
        <v>Y</v>
      </c>
      <c r="D52" s="1" t="str">
        <f t="shared" si="3"/>
        <v>Sgn</v>
      </c>
      <c r="E52" s="1" t="s">
        <v>13</v>
      </c>
      <c r="F52" s="1" t="s">
        <v>14</v>
      </c>
      <c r="G52" s="1" t="s">
        <v>15</v>
      </c>
      <c r="H52" s="1" t="s">
        <v>16</v>
      </c>
      <c r="I52" s="1" t="s">
        <v>18</v>
      </c>
      <c r="J52" s="1" t="s">
        <v>20</v>
      </c>
      <c r="K52" s="1" t="s">
        <v>23</v>
      </c>
      <c r="L52" s="1" t="s">
        <v>24</v>
      </c>
      <c r="M52" s="1" t="s">
        <v>21</v>
      </c>
      <c r="N52" s="1" t="s">
        <v>25</v>
      </c>
      <c r="O52" s="1" t="s">
        <v>17</v>
      </c>
      <c r="P52" s="1" t="s">
        <v>27</v>
      </c>
      <c r="Q52" s="1" t="s">
        <v>38</v>
      </c>
    </row>
    <row r="53" spans="1:17" x14ac:dyDescent="0.3">
      <c r="A53" s="1">
        <v>1</v>
      </c>
      <c r="B53" s="1">
        <f>B6</f>
        <v>3.1641231370559177</v>
      </c>
      <c r="C53" s="1">
        <f t="shared" si="3"/>
        <v>3.1735720557728087</v>
      </c>
      <c r="D53" s="1">
        <f t="shared" si="3"/>
        <v>1</v>
      </c>
      <c r="E53" s="1">
        <f>SUMPRODUCT(B53:C53,B$50:C$50)</f>
        <v>7.9001226176069315</v>
      </c>
      <c r="F53" s="1">
        <f>IF(D53&gt;0,E53,1000)</f>
        <v>7.9001226176069315</v>
      </c>
      <c r="G53" s="1">
        <f>IF(D53&lt;0,E53,-1000)</f>
        <v>-1000</v>
      </c>
      <c r="H53" s="1">
        <f>E53-A$50</f>
        <v>4.4125396941346064</v>
      </c>
      <c r="I53" s="1">
        <f>D53*H53</f>
        <v>4.4125396941346064</v>
      </c>
      <c r="J53" s="1">
        <f>IF(I53&lt;0,-I53,0)</f>
        <v>0</v>
      </c>
      <c r="K53" s="1">
        <f>SUMIF(I$53:I$92,"&lt;"&amp;I53)</f>
        <v>94.22206441509951</v>
      </c>
      <c r="L53" s="1">
        <f>COUNTIF(I$53:I$92,"&lt;"&amp;I53)</f>
        <v>33</v>
      </c>
      <c r="M53" s="1">
        <f>L53-K53/I53</f>
        <v>11.646749730014957</v>
      </c>
      <c r="N53" s="1">
        <f>B$47*D$50/(I53*I53)</f>
        <v>1.6407611823040701E-2</v>
      </c>
      <c r="O53" s="1">
        <f>N53+J$93/I53+M53</f>
        <v>11.663157341837998</v>
      </c>
      <c r="P53" s="1">
        <f>RANK(O53,O$53:O$92,1)</f>
        <v>34</v>
      </c>
      <c r="Q53" s="1">
        <f>P$94*I53</f>
        <v>3.7655474037459324</v>
      </c>
    </row>
    <row r="54" spans="1:17" x14ac:dyDescent="0.3">
      <c r="A54" s="1">
        <v>2</v>
      </c>
      <c r="B54" s="1">
        <f t="shared" ref="B54:D54" si="4">B7</f>
        <v>2.4489100491644291</v>
      </c>
      <c r="C54" s="1">
        <f t="shared" si="4"/>
        <v>3.4403467563200532</v>
      </c>
      <c r="D54" s="1">
        <f t="shared" si="4"/>
        <v>1</v>
      </c>
      <c r="E54" s="1">
        <f t="shared" ref="E54:E92" si="5">SUMPRODUCT(B54:C54,B$50:C$50)</f>
        <v>7.5478845447282303</v>
      </c>
      <c r="F54" s="1">
        <f t="shared" ref="F54:F93" si="6">IF(D54&gt;0,E54,1000)</f>
        <v>7.5478845447282303</v>
      </c>
      <c r="G54" s="1">
        <f t="shared" ref="G54:G93" si="7">IF(D54&lt;0,E54,-1000)</f>
        <v>-1000</v>
      </c>
      <c r="H54" s="1">
        <f t="shared" ref="H54:H92" si="8">E54-A$50</f>
        <v>4.0603016212559053</v>
      </c>
      <c r="I54" s="1">
        <f t="shared" ref="I54:I92" si="9">D54*H54</f>
        <v>4.0603016212559053</v>
      </c>
      <c r="J54" s="1">
        <f t="shared" ref="J54:J92" si="10">IF(I54&lt;0,-I54,0)</f>
        <v>0</v>
      </c>
      <c r="K54" s="1">
        <f t="shared" ref="K54:K92" si="11">SUMIF(I$53:I$92,"&lt;"&amp;I54)</f>
        <v>77.536084413958221</v>
      </c>
      <c r="L54" s="1">
        <f t="shared" ref="L54:L92" si="12">COUNTIF(I$53:I$92,"&lt;"&amp;I54)</f>
        <v>29</v>
      </c>
      <c r="M54" s="1">
        <f t="shared" ref="M54:M92" si="13">L54-K54/I54</f>
        <v>9.903860932879347</v>
      </c>
      <c r="N54" s="1">
        <f t="shared" ref="N54:N92" si="14">B$47*D$50/(I54*I54)</f>
        <v>1.9377869649414733E-2</v>
      </c>
      <c r="O54" s="1">
        <f t="shared" ref="O54:O92" si="15">N54+J$93/I54+M54</f>
        <v>9.9232388025287612</v>
      </c>
      <c r="P54" s="1">
        <f t="shared" ref="P54:P92" si="16">RANK(O54,O$53:O$92,1)</f>
        <v>30</v>
      </c>
      <c r="Q54" s="1">
        <f t="shared" ref="Q54:Q92" si="17">P$94*I54</f>
        <v>3.4649565302877408</v>
      </c>
    </row>
    <row r="55" spans="1:17" x14ac:dyDescent="0.3">
      <c r="A55" s="1">
        <v>3</v>
      </c>
      <c r="B55" s="1">
        <f t="shared" ref="B55:D55" si="18">B8</f>
        <v>2.9536734283801729</v>
      </c>
      <c r="C55" s="1">
        <f t="shared" si="18"/>
        <v>3.5645507711299782</v>
      </c>
      <c r="D55" s="1">
        <f t="shared" si="18"/>
        <v>1</v>
      </c>
      <c r="E55" s="1">
        <f t="shared" si="5"/>
        <v>8.251642815604729</v>
      </c>
      <c r="F55" s="1">
        <f t="shared" si="6"/>
        <v>8.251642815604729</v>
      </c>
      <c r="G55" s="1">
        <f t="shared" si="7"/>
        <v>-1000</v>
      </c>
      <c r="H55" s="1">
        <f t="shared" si="8"/>
        <v>4.764059892132404</v>
      </c>
      <c r="I55" s="1">
        <f t="shared" si="9"/>
        <v>4.764059892132404</v>
      </c>
      <c r="J55" s="1">
        <f t="shared" si="10"/>
        <v>0</v>
      </c>
      <c r="K55" s="1">
        <f t="shared" si="11"/>
        <v>107.85575926700663</v>
      </c>
      <c r="L55" s="1">
        <f t="shared" si="12"/>
        <v>36</v>
      </c>
      <c r="M55" s="1">
        <f t="shared" si="13"/>
        <v>13.360536662201753</v>
      </c>
      <c r="N55" s="1">
        <f t="shared" si="14"/>
        <v>1.4075641529632175E-2</v>
      </c>
      <c r="O55" s="1">
        <f t="shared" si="15"/>
        <v>13.374612303731386</v>
      </c>
      <c r="P55" s="1">
        <f t="shared" si="16"/>
        <v>37</v>
      </c>
      <c r="Q55" s="1">
        <f t="shared" si="17"/>
        <v>4.0655256613227095</v>
      </c>
    </row>
    <row r="56" spans="1:17" x14ac:dyDescent="0.3">
      <c r="A56" s="1">
        <v>4</v>
      </c>
      <c r="B56" s="1">
        <f t="shared" ref="B56:D56" si="19">B9</f>
        <v>3.2074305436064328</v>
      </c>
      <c r="C56" s="1">
        <f t="shared" si="19"/>
        <v>3.464567310249985</v>
      </c>
      <c r="D56" s="1">
        <f t="shared" si="19"/>
        <v>1</v>
      </c>
      <c r="E56" s="1">
        <f t="shared" si="5"/>
        <v>8.368849985066829</v>
      </c>
      <c r="F56" s="1">
        <f t="shared" si="6"/>
        <v>8.368849985066829</v>
      </c>
      <c r="G56" s="1">
        <f t="shared" si="7"/>
        <v>-1000</v>
      </c>
      <c r="H56" s="1">
        <f t="shared" si="8"/>
        <v>4.881267061594504</v>
      </c>
      <c r="I56" s="1">
        <f t="shared" si="9"/>
        <v>4.881267061594504</v>
      </c>
      <c r="J56" s="1">
        <f t="shared" si="10"/>
        <v>0</v>
      </c>
      <c r="K56" s="1">
        <f t="shared" si="11"/>
        <v>112.61981915913904</v>
      </c>
      <c r="L56" s="1">
        <f t="shared" si="12"/>
        <v>37</v>
      </c>
      <c r="M56" s="1">
        <f t="shared" si="13"/>
        <v>13.928158664944895</v>
      </c>
      <c r="N56" s="1">
        <f t="shared" si="14"/>
        <v>1.3407798817313524E-2</v>
      </c>
      <c r="O56" s="1">
        <f t="shared" si="15"/>
        <v>13.941566463762209</v>
      </c>
      <c r="P56" s="1">
        <f t="shared" si="16"/>
        <v>38</v>
      </c>
      <c r="Q56" s="1">
        <f t="shared" si="17"/>
        <v>4.1655472324045704</v>
      </c>
    </row>
    <row r="57" spans="1:17" x14ac:dyDescent="0.3">
      <c r="A57" s="1">
        <v>5</v>
      </c>
      <c r="B57" s="1">
        <f t="shared" ref="B57:D57" si="20">B10</f>
        <v>2.9760432065504756</v>
      </c>
      <c r="C57" s="1">
        <f t="shared" si="20"/>
        <v>3.7122493940130954</v>
      </c>
      <c r="D57" s="1">
        <f t="shared" si="20"/>
        <v>1</v>
      </c>
      <c r="E57" s="1">
        <f t="shared" si="5"/>
        <v>8.4899542293765435</v>
      </c>
      <c r="F57" s="1">
        <f t="shared" si="6"/>
        <v>8.4899542293765435</v>
      </c>
      <c r="G57" s="1">
        <f t="shared" si="7"/>
        <v>-1000</v>
      </c>
      <c r="H57" s="1">
        <f t="shared" si="8"/>
        <v>5.0023713059042185</v>
      </c>
      <c r="I57" s="1">
        <f t="shared" si="9"/>
        <v>5.0023713059042185</v>
      </c>
      <c r="J57" s="1">
        <f t="shared" si="10"/>
        <v>0</v>
      </c>
      <c r="K57" s="1">
        <f t="shared" si="11"/>
        <v>117.50108622073354</v>
      </c>
      <c r="L57" s="1">
        <f t="shared" si="12"/>
        <v>38</v>
      </c>
      <c r="M57" s="1">
        <f t="shared" si="13"/>
        <v>14.510922713384172</v>
      </c>
      <c r="N57" s="1">
        <f t="shared" si="14"/>
        <v>1.2766468388106449E-2</v>
      </c>
      <c r="O57" s="1">
        <f t="shared" si="15"/>
        <v>14.523689181772278</v>
      </c>
      <c r="P57" s="1">
        <f t="shared" si="16"/>
        <v>39</v>
      </c>
      <c r="Q57" s="1">
        <f t="shared" si="17"/>
        <v>4.2688944665040696</v>
      </c>
    </row>
    <row r="58" spans="1:17" x14ac:dyDescent="0.3">
      <c r="A58" s="1">
        <v>6</v>
      </c>
      <c r="B58" s="1">
        <f t="shared" ref="B58:D58" si="21">B11</f>
        <v>2.3930074879076666</v>
      </c>
      <c r="C58" s="1">
        <f t="shared" si="21"/>
        <v>2.9170962002933258</v>
      </c>
      <c r="D58" s="1">
        <f t="shared" si="21"/>
        <v>1</v>
      </c>
      <c r="E58" s="1">
        <f t="shared" si="5"/>
        <v>6.7278036444152622</v>
      </c>
      <c r="F58" s="1">
        <f t="shared" si="6"/>
        <v>6.7278036444152622</v>
      </c>
      <c r="G58" s="1">
        <f t="shared" si="7"/>
        <v>-1000</v>
      </c>
      <c r="H58" s="1">
        <f t="shared" si="8"/>
        <v>3.2402207209429372</v>
      </c>
      <c r="I58" s="1">
        <f t="shared" si="9"/>
        <v>3.2402207209429372</v>
      </c>
      <c r="J58" s="1">
        <f t="shared" si="10"/>
        <v>0</v>
      </c>
      <c r="K58" s="1">
        <f t="shared" si="11"/>
        <v>42.748398674574403</v>
      </c>
      <c r="L58" s="1">
        <f t="shared" si="12"/>
        <v>19</v>
      </c>
      <c r="M58" s="1">
        <f t="shared" si="13"/>
        <v>5.8069485519078512</v>
      </c>
      <c r="N58" s="1">
        <f t="shared" si="14"/>
        <v>3.04280018019139E-2</v>
      </c>
      <c r="O58" s="1">
        <f t="shared" si="15"/>
        <v>5.837376553709765</v>
      </c>
      <c r="P58" s="1">
        <f t="shared" si="16"/>
        <v>20</v>
      </c>
      <c r="Q58" s="1">
        <f t="shared" si="17"/>
        <v>2.7651206717820513</v>
      </c>
    </row>
    <row r="59" spans="1:17" x14ac:dyDescent="0.3">
      <c r="A59" s="1">
        <v>7</v>
      </c>
      <c r="B59" s="1">
        <f t="shared" ref="B59:D59" si="22">B12</f>
        <v>3.1232183793418775</v>
      </c>
      <c r="C59" s="1">
        <f t="shared" si="22"/>
        <v>2.8324674104765468</v>
      </c>
      <c r="D59" s="1">
        <f t="shared" si="22"/>
        <v>1</v>
      </c>
      <c r="E59" s="1">
        <f t="shared" si="5"/>
        <v>7.3608936922032351</v>
      </c>
      <c r="F59" s="1">
        <f t="shared" si="6"/>
        <v>7.3608936922032351</v>
      </c>
      <c r="G59" s="1">
        <f t="shared" si="7"/>
        <v>-1000</v>
      </c>
      <c r="H59" s="1">
        <f t="shared" si="8"/>
        <v>3.8733107687309101</v>
      </c>
      <c r="I59" s="1">
        <f t="shared" si="9"/>
        <v>3.8733107687309101</v>
      </c>
      <c r="J59" s="1">
        <f t="shared" si="10"/>
        <v>0</v>
      </c>
      <c r="K59" s="1">
        <f t="shared" si="11"/>
        <v>73.66277364522729</v>
      </c>
      <c r="L59" s="1">
        <f t="shared" si="12"/>
        <v>28</v>
      </c>
      <c r="M59" s="1">
        <f t="shared" si="13"/>
        <v>8.981961416598935</v>
      </c>
      <c r="N59" s="1">
        <f t="shared" si="14"/>
        <v>2.1294033680861277E-2</v>
      </c>
      <c r="O59" s="1">
        <f t="shared" si="15"/>
        <v>9.0032554502797968</v>
      </c>
      <c r="P59" s="1">
        <f t="shared" si="16"/>
        <v>29</v>
      </c>
      <c r="Q59" s="1">
        <f t="shared" si="17"/>
        <v>3.3053833665186545</v>
      </c>
    </row>
    <row r="60" spans="1:17" x14ac:dyDescent="0.3">
      <c r="A60" s="1">
        <v>8</v>
      </c>
      <c r="B60" s="1">
        <f t="shared" ref="B60:D60" si="23">B13</f>
        <v>3.1297580709453268</v>
      </c>
      <c r="C60" s="1">
        <f t="shared" si="23"/>
        <v>3.004389379700422</v>
      </c>
      <c r="D60" s="1">
        <f t="shared" si="23"/>
        <v>1</v>
      </c>
      <c r="E60" s="1">
        <f t="shared" si="5"/>
        <v>7.6180922656709482</v>
      </c>
      <c r="F60" s="1">
        <f t="shared" si="6"/>
        <v>7.6180922656709482</v>
      </c>
      <c r="G60" s="1">
        <f t="shared" si="7"/>
        <v>-1000</v>
      </c>
      <c r="H60" s="1">
        <f t="shared" si="8"/>
        <v>4.1305093421986232</v>
      </c>
      <c r="I60" s="1">
        <f t="shared" si="9"/>
        <v>4.1305093421986232</v>
      </c>
      <c r="J60" s="1">
        <f t="shared" si="10"/>
        <v>0</v>
      </c>
      <c r="K60" s="1">
        <f t="shared" si="11"/>
        <v>81.596386035214138</v>
      </c>
      <c r="L60" s="1">
        <f t="shared" si="12"/>
        <v>30</v>
      </c>
      <c r="M60" s="1">
        <f t="shared" si="13"/>
        <v>10.245442081053056</v>
      </c>
      <c r="N60" s="1">
        <f t="shared" si="14"/>
        <v>1.8724723169005631E-2</v>
      </c>
      <c r="O60" s="1">
        <f t="shared" si="15"/>
        <v>10.264166804222063</v>
      </c>
      <c r="P60" s="1">
        <f t="shared" si="16"/>
        <v>31</v>
      </c>
      <c r="Q60" s="1">
        <f t="shared" si="17"/>
        <v>3.5248699859491563</v>
      </c>
    </row>
    <row r="61" spans="1:17" x14ac:dyDescent="0.3">
      <c r="A61" s="1">
        <v>9</v>
      </c>
      <c r="B61" s="1">
        <f t="shared" ref="B61:D61" si="24">B14</f>
        <v>3.7856344590159896</v>
      </c>
      <c r="C61" s="1">
        <f t="shared" si="24"/>
        <v>2.5441713540490456</v>
      </c>
      <c r="D61" s="1">
        <f t="shared" si="24"/>
        <v>1</v>
      </c>
      <c r="E61" s="1">
        <f t="shared" si="5"/>
        <v>7.6270955414998918</v>
      </c>
      <c r="F61" s="1">
        <f t="shared" si="6"/>
        <v>7.6270955414998918</v>
      </c>
      <c r="G61" s="1">
        <f t="shared" si="7"/>
        <v>-1000</v>
      </c>
      <c r="H61" s="1">
        <f t="shared" si="8"/>
        <v>4.1395126180275668</v>
      </c>
      <c r="I61" s="1">
        <f t="shared" si="9"/>
        <v>4.1395126180275668</v>
      </c>
      <c r="J61" s="1">
        <f t="shared" si="10"/>
        <v>0</v>
      </c>
      <c r="K61" s="1">
        <f t="shared" si="11"/>
        <v>85.726895377412745</v>
      </c>
      <c r="L61" s="1">
        <f t="shared" si="12"/>
        <v>31</v>
      </c>
      <c r="M61" s="1">
        <f t="shared" si="13"/>
        <v>10.290582421690821</v>
      </c>
      <c r="N61" s="1">
        <f t="shared" si="14"/>
        <v>1.8643360684356854E-2</v>
      </c>
      <c r="O61" s="1">
        <f t="shared" si="15"/>
        <v>10.309225782375178</v>
      </c>
      <c r="P61" s="1">
        <f t="shared" si="16"/>
        <v>32</v>
      </c>
      <c r="Q61" s="1">
        <f t="shared" si="17"/>
        <v>3.5325531489964943</v>
      </c>
    </row>
    <row r="62" spans="1:17" x14ac:dyDescent="0.3">
      <c r="A62" s="1">
        <v>10</v>
      </c>
      <c r="B62" s="1">
        <f t="shared" ref="B62:D62" si="25">B15</f>
        <v>3.8614002687622015</v>
      </c>
      <c r="C62" s="1">
        <f t="shared" si="25"/>
        <v>2.6386810835239771</v>
      </c>
      <c r="D62" s="1">
        <f t="shared" si="25"/>
        <v>1</v>
      </c>
      <c r="E62" s="1">
        <f t="shared" si="5"/>
        <v>7.8432393431315184</v>
      </c>
      <c r="F62" s="1">
        <f t="shared" si="6"/>
        <v>7.8432393431315184</v>
      </c>
      <c r="G62" s="1">
        <f t="shared" si="7"/>
        <v>-1000</v>
      </c>
      <c r="H62" s="1">
        <f t="shared" si="8"/>
        <v>4.3556564196591934</v>
      </c>
      <c r="I62" s="1">
        <f t="shared" si="9"/>
        <v>4.3556564196591934</v>
      </c>
      <c r="J62" s="1">
        <f t="shared" si="10"/>
        <v>0</v>
      </c>
      <c r="K62" s="1">
        <f t="shared" si="11"/>
        <v>89.866407995440312</v>
      </c>
      <c r="L62" s="1">
        <f t="shared" si="12"/>
        <v>32</v>
      </c>
      <c r="M62" s="1">
        <f t="shared" si="13"/>
        <v>11.367884117344619</v>
      </c>
      <c r="N62" s="1">
        <f t="shared" si="14"/>
        <v>1.6838964985955097E-2</v>
      </c>
      <c r="O62" s="1">
        <f t="shared" si="15"/>
        <v>11.384723082330575</v>
      </c>
      <c r="P62" s="1">
        <f t="shared" si="16"/>
        <v>33</v>
      </c>
      <c r="Q62" s="1">
        <f t="shared" si="17"/>
        <v>3.7170046865433699</v>
      </c>
    </row>
    <row r="63" spans="1:17" x14ac:dyDescent="0.3">
      <c r="A63" s="1">
        <v>11</v>
      </c>
      <c r="B63" s="1">
        <f t="shared" ref="B63:D63" si="26">B16</f>
        <v>3.2502639986246149</v>
      </c>
      <c r="C63" s="1">
        <f t="shared" si="26"/>
        <v>2.5859730203048104</v>
      </c>
      <c r="D63" s="1">
        <f t="shared" si="26"/>
        <v>1</v>
      </c>
      <c r="E63" s="1">
        <f t="shared" si="5"/>
        <v>7.1334409631016937</v>
      </c>
      <c r="F63" s="1">
        <f t="shared" si="6"/>
        <v>7.1334409631016937</v>
      </c>
      <c r="G63" s="1">
        <f t="shared" si="7"/>
        <v>-1000</v>
      </c>
      <c r="H63" s="1">
        <f t="shared" si="8"/>
        <v>3.6458580396293687</v>
      </c>
      <c r="I63" s="1">
        <f t="shared" si="9"/>
        <v>3.6458580396293687</v>
      </c>
      <c r="J63" s="1">
        <f t="shared" si="10"/>
        <v>0</v>
      </c>
      <c r="K63" s="1">
        <f t="shared" si="11"/>
        <v>70.01691560559793</v>
      </c>
      <c r="L63" s="1">
        <f t="shared" si="12"/>
        <v>27</v>
      </c>
      <c r="M63" s="1">
        <f t="shared" si="13"/>
        <v>7.795490432009327</v>
      </c>
      <c r="N63" s="1">
        <f t="shared" si="14"/>
        <v>2.4033837174405867E-2</v>
      </c>
      <c r="O63" s="1">
        <f t="shared" si="15"/>
        <v>7.8195242691837326</v>
      </c>
      <c r="P63" s="1">
        <f t="shared" si="16"/>
        <v>28</v>
      </c>
      <c r="Q63" s="1">
        <f t="shared" si="17"/>
        <v>3.1112810823665775</v>
      </c>
    </row>
    <row r="64" spans="1:17" x14ac:dyDescent="0.3">
      <c r="A64" s="1">
        <v>12</v>
      </c>
      <c r="B64" s="1">
        <f t="shared" ref="B64:D64" si="27">B17</f>
        <v>2.2295665114238257</v>
      </c>
      <c r="C64" s="1">
        <f t="shared" si="27"/>
        <v>2.8281032663023229</v>
      </c>
      <c r="D64" s="1">
        <f t="shared" si="27"/>
        <v>1</v>
      </c>
      <c r="E64" s="1">
        <f t="shared" si="5"/>
        <v>6.4288806359198052</v>
      </c>
      <c r="F64" s="1">
        <f t="shared" si="6"/>
        <v>6.4288806359198052</v>
      </c>
      <c r="G64" s="1">
        <f t="shared" si="7"/>
        <v>-1000</v>
      </c>
      <c r="H64" s="1">
        <f t="shared" si="8"/>
        <v>2.9412977124474802</v>
      </c>
      <c r="I64" s="1">
        <f t="shared" si="9"/>
        <v>2.9412977124474802</v>
      </c>
      <c r="J64" s="1">
        <f t="shared" si="10"/>
        <v>0</v>
      </c>
      <c r="K64" s="1">
        <f t="shared" si="11"/>
        <v>36.80831993036535</v>
      </c>
      <c r="L64" s="1">
        <f t="shared" si="12"/>
        <v>17</v>
      </c>
      <c r="M64" s="1">
        <f t="shared" si="13"/>
        <v>4.4856870915876055</v>
      </c>
      <c r="N64" s="1">
        <f t="shared" si="14"/>
        <v>3.6927053267689587E-2</v>
      </c>
      <c r="O64" s="1">
        <f t="shared" si="15"/>
        <v>4.5226141448552948</v>
      </c>
      <c r="P64" s="1">
        <f t="shared" si="16"/>
        <v>18</v>
      </c>
      <c r="Q64" s="1">
        <f t="shared" si="17"/>
        <v>2.5100274971968544</v>
      </c>
    </row>
    <row r="65" spans="1:17" x14ac:dyDescent="0.3">
      <c r="A65" s="1">
        <v>13</v>
      </c>
      <c r="B65" s="1">
        <f t="shared" ref="B65:D65" si="28">B18</f>
        <v>3.3773496669273966</v>
      </c>
      <c r="C65" s="1">
        <f t="shared" si="28"/>
        <v>3.1818512477247363</v>
      </c>
      <c r="D65" s="1">
        <f t="shared" si="28"/>
        <v>1</v>
      </c>
      <c r="E65" s="1">
        <f t="shared" si="5"/>
        <v>8.1330450373702519</v>
      </c>
      <c r="F65" s="1">
        <f t="shared" si="6"/>
        <v>8.1330450373702519</v>
      </c>
      <c r="G65" s="1">
        <f t="shared" si="7"/>
        <v>-1000</v>
      </c>
      <c r="H65" s="1">
        <f t="shared" si="8"/>
        <v>4.6454621138979268</v>
      </c>
      <c r="I65" s="1">
        <f t="shared" si="9"/>
        <v>4.6454621138979268</v>
      </c>
      <c r="J65" s="1">
        <f t="shared" si="10"/>
        <v>0</v>
      </c>
      <c r="K65" s="1">
        <f t="shared" si="11"/>
        <v>103.21029715310871</v>
      </c>
      <c r="L65" s="1">
        <f t="shared" si="12"/>
        <v>35</v>
      </c>
      <c r="M65" s="1">
        <f t="shared" si="13"/>
        <v>12.782555400821742</v>
      </c>
      <c r="N65" s="1">
        <f t="shared" si="14"/>
        <v>1.4803512616582581E-2</v>
      </c>
      <c r="O65" s="1">
        <f t="shared" si="15"/>
        <v>12.797358913438325</v>
      </c>
      <c r="P65" s="1">
        <f t="shared" si="16"/>
        <v>36</v>
      </c>
      <c r="Q65" s="1">
        <f t="shared" si="17"/>
        <v>3.9643173806324534</v>
      </c>
    </row>
    <row r="66" spans="1:17" x14ac:dyDescent="0.3">
      <c r="A66" s="1">
        <v>14</v>
      </c>
      <c r="B66" s="1">
        <f t="shared" ref="B66:D66" si="29">B19</f>
        <v>2.8052789827797358</v>
      </c>
      <c r="C66" s="1">
        <f t="shared" si="29"/>
        <v>2.6526890128173344</v>
      </c>
      <c r="D66" s="1">
        <f t="shared" si="29"/>
        <v>1</v>
      </c>
      <c r="E66" s="1">
        <f t="shared" si="5"/>
        <v>6.7696994593856878</v>
      </c>
      <c r="F66" s="1">
        <f t="shared" si="6"/>
        <v>6.7696994593856878</v>
      </c>
      <c r="G66" s="1">
        <f t="shared" si="7"/>
        <v>-1000</v>
      </c>
      <c r="H66" s="1">
        <f t="shared" si="8"/>
        <v>3.2821165359133628</v>
      </c>
      <c r="I66" s="1">
        <f t="shared" si="9"/>
        <v>3.2821165359133628</v>
      </c>
      <c r="J66" s="1">
        <f t="shared" si="10"/>
        <v>0</v>
      </c>
      <c r="K66" s="1">
        <f t="shared" si="11"/>
        <v>49.261019933725215</v>
      </c>
      <c r="L66" s="1">
        <f t="shared" si="12"/>
        <v>21</v>
      </c>
      <c r="M66" s="1">
        <f t="shared" si="13"/>
        <v>5.9910813968046295</v>
      </c>
      <c r="N66" s="1">
        <f t="shared" si="14"/>
        <v>2.9656140383300882E-2</v>
      </c>
      <c r="O66" s="1">
        <f t="shared" si="15"/>
        <v>6.0207375371879301</v>
      </c>
      <c r="P66" s="1">
        <f t="shared" si="16"/>
        <v>22</v>
      </c>
      <c r="Q66" s="1">
        <f t="shared" si="17"/>
        <v>2.8008734781532691</v>
      </c>
    </row>
    <row r="67" spans="1:17" x14ac:dyDescent="0.3">
      <c r="A67" s="1">
        <v>15</v>
      </c>
      <c r="B67" s="1">
        <f t="shared" ref="B67:D67" si="30">B20</f>
        <v>4.5021957777330837</v>
      </c>
      <c r="C67" s="1">
        <f t="shared" si="30"/>
        <v>2.8192000230598895</v>
      </c>
      <c r="D67" s="1">
        <f t="shared" si="30"/>
        <v>1</v>
      </c>
      <c r="E67" s="1">
        <f t="shared" si="5"/>
        <v>8.7699308001669536</v>
      </c>
      <c r="F67" s="1">
        <f t="shared" si="6"/>
        <v>8.7699308001669536</v>
      </c>
      <c r="G67" s="1">
        <f t="shared" si="7"/>
        <v>-1000</v>
      </c>
      <c r="H67" s="1">
        <f t="shared" si="8"/>
        <v>5.2823478766946286</v>
      </c>
      <c r="I67" s="1">
        <f t="shared" si="9"/>
        <v>5.2823478766946286</v>
      </c>
      <c r="J67" s="1">
        <f t="shared" si="10"/>
        <v>0</v>
      </c>
      <c r="K67" s="1">
        <f t="shared" si="11"/>
        <v>122.50345752663777</v>
      </c>
      <c r="L67" s="1">
        <f t="shared" si="12"/>
        <v>39</v>
      </c>
      <c r="M67" s="1">
        <f t="shared" si="13"/>
        <v>15.808900059930743</v>
      </c>
      <c r="N67" s="1">
        <f t="shared" si="14"/>
        <v>1.1449028209027462E-2</v>
      </c>
      <c r="O67" s="1">
        <f t="shared" si="15"/>
        <v>15.820349088139769</v>
      </c>
      <c r="P67" s="1">
        <f t="shared" si="16"/>
        <v>40</v>
      </c>
      <c r="Q67" s="1">
        <f t="shared" si="17"/>
        <v>4.5078192405182058</v>
      </c>
    </row>
    <row r="68" spans="1:17" x14ac:dyDescent="0.3">
      <c r="A68" s="1">
        <v>16</v>
      </c>
      <c r="B68" s="1">
        <f t="shared" ref="B68:D68" si="31">B21</f>
        <v>2.9525207789971368</v>
      </c>
      <c r="C68" s="1">
        <f t="shared" si="31"/>
        <v>2.3534682223961534</v>
      </c>
      <c r="D68" s="1">
        <f t="shared" si="31"/>
        <v>1</v>
      </c>
      <c r="E68" s="1">
        <f t="shared" si="5"/>
        <v>6.4863639552338954</v>
      </c>
      <c r="F68" s="1">
        <f t="shared" si="6"/>
        <v>6.4863639552338954</v>
      </c>
      <c r="G68" s="1">
        <f t="shared" si="7"/>
        <v>-1000</v>
      </c>
      <c r="H68" s="1">
        <f t="shared" si="8"/>
        <v>2.9987810317615704</v>
      </c>
      <c r="I68" s="1">
        <f t="shared" si="9"/>
        <v>2.9987810317615704</v>
      </c>
      <c r="J68" s="1">
        <f t="shared" si="10"/>
        <v>0</v>
      </c>
      <c r="K68" s="1">
        <f t="shared" si="11"/>
        <v>39.749617642812829</v>
      </c>
      <c r="L68" s="1">
        <f t="shared" si="12"/>
        <v>18</v>
      </c>
      <c r="M68" s="1">
        <f t="shared" si="13"/>
        <v>4.7447415393771646</v>
      </c>
      <c r="N68" s="1">
        <f t="shared" si="14"/>
        <v>3.5524920357774305E-2</v>
      </c>
      <c r="O68" s="1">
        <f t="shared" si="15"/>
        <v>4.7802664597349391</v>
      </c>
      <c r="P68" s="1">
        <f t="shared" si="16"/>
        <v>19</v>
      </c>
      <c r="Q68" s="1">
        <f t="shared" si="17"/>
        <v>2.5590822771662212</v>
      </c>
    </row>
    <row r="69" spans="1:17" x14ac:dyDescent="0.3">
      <c r="A69" s="1">
        <v>17</v>
      </c>
      <c r="B69" s="1">
        <f t="shared" ref="B69:D69" si="32">B22</f>
        <v>2.8119288842506256</v>
      </c>
      <c r="C69" s="1">
        <f t="shared" si="32"/>
        <v>1.1991951525777251</v>
      </c>
      <c r="D69" s="1">
        <f t="shared" si="32"/>
        <v>1</v>
      </c>
      <c r="E69" s="1">
        <f t="shared" si="5"/>
        <v>4.6594018440746927</v>
      </c>
      <c r="F69" s="1">
        <f t="shared" si="6"/>
        <v>4.6594018440746927</v>
      </c>
      <c r="G69" s="1">
        <f t="shared" si="7"/>
        <v>-1000</v>
      </c>
      <c r="H69" s="1">
        <f t="shared" si="8"/>
        <v>1.1718189206023677</v>
      </c>
      <c r="I69" s="1">
        <f t="shared" si="9"/>
        <v>1.1718189206023677</v>
      </c>
      <c r="J69" s="1">
        <f t="shared" si="10"/>
        <v>0</v>
      </c>
      <c r="K69" s="1">
        <f t="shared" si="11"/>
        <v>0</v>
      </c>
      <c r="L69" s="1">
        <f t="shared" si="12"/>
        <v>0</v>
      </c>
      <c r="M69" s="1">
        <f t="shared" si="13"/>
        <v>0</v>
      </c>
      <c r="N69" s="1">
        <f t="shared" si="14"/>
        <v>0.23264922557976539</v>
      </c>
      <c r="O69" s="1">
        <f t="shared" si="15"/>
        <v>0.23264922557976539</v>
      </c>
      <c r="P69" s="1">
        <f t="shared" si="16"/>
        <v>1</v>
      </c>
      <c r="Q69" s="1">
        <f t="shared" si="17"/>
        <v>1</v>
      </c>
    </row>
    <row r="70" spans="1:17" x14ac:dyDescent="0.3">
      <c r="A70" s="1">
        <v>18</v>
      </c>
      <c r="B70" s="1">
        <f t="shared" ref="B70:D70" si="33">B23</f>
        <v>3.3236066173826111</v>
      </c>
      <c r="C70" s="1">
        <f t="shared" si="33"/>
        <v>2.4592407395783518</v>
      </c>
      <c r="D70" s="1">
        <f t="shared" si="33"/>
        <v>1</v>
      </c>
      <c r="E70" s="1">
        <f t="shared" si="5"/>
        <v>7.024809644540472</v>
      </c>
      <c r="F70" s="1">
        <f t="shared" si="6"/>
        <v>7.024809644540472</v>
      </c>
      <c r="G70" s="1">
        <f t="shared" si="7"/>
        <v>-1000</v>
      </c>
      <c r="H70" s="1">
        <f t="shared" si="8"/>
        <v>3.537226721068147</v>
      </c>
      <c r="I70" s="1">
        <f t="shared" si="9"/>
        <v>3.537226721068147</v>
      </c>
      <c r="J70" s="1">
        <f t="shared" si="10"/>
        <v>0</v>
      </c>
      <c r="K70" s="1">
        <f t="shared" si="11"/>
        <v>62.861235233126266</v>
      </c>
      <c r="L70" s="1">
        <f t="shared" si="12"/>
        <v>25</v>
      </c>
      <c r="M70" s="1">
        <f t="shared" si="13"/>
        <v>7.2286666391166818</v>
      </c>
      <c r="N70" s="1">
        <f t="shared" si="14"/>
        <v>2.5532705087222964E-2</v>
      </c>
      <c r="O70" s="1">
        <f t="shared" si="15"/>
        <v>7.2541993442039052</v>
      </c>
      <c r="P70" s="1">
        <f t="shared" si="16"/>
        <v>26</v>
      </c>
      <c r="Q70" s="1">
        <f t="shared" si="17"/>
        <v>3.0185779209383763</v>
      </c>
    </row>
    <row r="71" spans="1:17" x14ac:dyDescent="0.3">
      <c r="A71" s="1">
        <v>19</v>
      </c>
      <c r="B71" s="1">
        <f t="shared" ref="B71:D71" si="34">B24</f>
        <v>3.9853733539631166</v>
      </c>
      <c r="C71" s="1">
        <f t="shared" si="34"/>
        <v>2.0444171443202013</v>
      </c>
      <c r="D71" s="1">
        <f t="shared" si="34"/>
        <v>1</v>
      </c>
      <c r="E71" s="1">
        <f t="shared" si="5"/>
        <v>7.1060365748758478</v>
      </c>
      <c r="F71" s="1">
        <f t="shared" si="6"/>
        <v>7.1060365748758478</v>
      </c>
      <c r="G71" s="1">
        <f t="shared" si="7"/>
        <v>-1000</v>
      </c>
      <c r="H71" s="1">
        <f t="shared" si="8"/>
        <v>3.6184536514035228</v>
      </c>
      <c r="I71" s="1">
        <f t="shared" si="9"/>
        <v>3.6184536514035228</v>
      </c>
      <c r="J71" s="1">
        <f t="shared" si="10"/>
        <v>0</v>
      </c>
      <c r="K71" s="1">
        <f t="shared" si="11"/>
        <v>66.398461954194417</v>
      </c>
      <c r="L71" s="1">
        <f t="shared" si="12"/>
        <v>26</v>
      </c>
      <c r="M71" s="1">
        <f t="shared" si="13"/>
        <v>7.6500449222446605</v>
      </c>
      <c r="N71" s="1">
        <f t="shared" si="14"/>
        <v>2.4399256631375998E-2</v>
      </c>
      <c r="O71" s="1">
        <f t="shared" si="15"/>
        <v>7.6744441788760369</v>
      </c>
      <c r="P71" s="1">
        <f t="shared" si="16"/>
        <v>27</v>
      </c>
      <c r="Q71" s="1">
        <f t="shared" si="17"/>
        <v>3.0878948852809742</v>
      </c>
    </row>
    <row r="72" spans="1:17" x14ac:dyDescent="0.3">
      <c r="A72" s="1">
        <v>20</v>
      </c>
      <c r="B72" s="1">
        <f t="shared" ref="B72:D72" si="35">B25</f>
        <v>3.0788184905736973</v>
      </c>
      <c r="C72" s="1">
        <f t="shared" si="35"/>
        <v>3.3462411869144857</v>
      </c>
      <c r="D72" s="1">
        <f t="shared" si="35"/>
        <v>1</v>
      </c>
      <c r="E72" s="1">
        <f t="shared" si="5"/>
        <v>8.063275967346927</v>
      </c>
      <c r="F72" s="1">
        <f t="shared" si="6"/>
        <v>8.063275967346927</v>
      </c>
      <c r="G72" s="1">
        <f t="shared" si="7"/>
        <v>-1000</v>
      </c>
      <c r="H72" s="1">
        <f t="shared" si="8"/>
        <v>4.575693043874602</v>
      </c>
      <c r="I72" s="1">
        <f t="shared" si="9"/>
        <v>4.575693043874602</v>
      </c>
      <c r="J72" s="1">
        <f t="shared" si="10"/>
        <v>0</v>
      </c>
      <c r="K72" s="1">
        <f t="shared" si="11"/>
        <v>98.634604109234104</v>
      </c>
      <c r="L72" s="1">
        <f t="shared" si="12"/>
        <v>34</v>
      </c>
      <c r="M72" s="1">
        <f t="shared" si="13"/>
        <v>12.443789134571762</v>
      </c>
      <c r="N72" s="1">
        <f t="shared" si="14"/>
        <v>1.5258395166566694E-2</v>
      </c>
      <c r="O72" s="1">
        <f t="shared" si="15"/>
        <v>12.45904752973833</v>
      </c>
      <c r="P72" s="1">
        <f t="shared" si="16"/>
        <v>35</v>
      </c>
      <c r="Q72" s="1">
        <f t="shared" si="17"/>
        <v>3.9047782583357589</v>
      </c>
    </row>
    <row r="73" spans="1:17" x14ac:dyDescent="0.3">
      <c r="A73" s="1">
        <v>21</v>
      </c>
      <c r="B73" s="1">
        <f t="shared" ref="B73:D73" si="36">B26</f>
        <v>1.4813614373399981</v>
      </c>
      <c r="C73" s="1">
        <f t="shared" si="36"/>
        <v>-0.23304628412947029</v>
      </c>
      <c r="D73" s="1">
        <f t="shared" si="36"/>
        <v>-1</v>
      </c>
      <c r="E73" s="1">
        <f t="shared" si="5"/>
        <v>1.1949538700280908</v>
      </c>
      <c r="F73" s="1">
        <f t="shared" si="6"/>
        <v>1000</v>
      </c>
      <c r="G73" s="1">
        <f t="shared" si="7"/>
        <v>1.1949538700280908</v>
      </c>
      <c r="H73" s="1">
        <f t="shared" si="8"/>
        <v>-2.2926290534442342</v>
      </c>
      <c r="I73" s="1">
        <f t="shared" si="9"/>
        <v>2.2926290534442342</v>
      </c>
      <c r="J73" s="1">
        <f t="shared" si="10"/>
        <v>0</v>
      </c>
      <c r="K73" s="1">
        <f t="shared" si="11"/>
        <v>13.399605992569525</v>
      </c>
      <c r="L73" s="1">
        <f t="shared" si="12"/>
        <v>8</v>
      </c>
      <c r="M73" s="1">
        <f t="shared" si="13"/>
        <v>2.1553536659412069</v>
      </c>
      <c r="N73" s="1">
        <f t="shared" si="14"/>
        <v>6.0779208447839142E-2</v>
      </c>
      <c r="O73" s="1">
        <f t="shared" si="15"/>
        <v>2.216132874389046</v>
      </c>
      <c r="P73" s="1">
        <f t="shared" si="16"/>
        <v>9</v>
      </c>
      <c r="Q73" s="1">
        <f t="shared" si="17"/>
        <v>1.9564704180281709</v>
      </c>
    </row>
    <row r="74" spans="1:17" x14ac:dyDescent="0.3">
      <c r="A74" s="1">
        <v>22</v>
      </c>
      <c r="B74" s="1">
        <f t="shared" ref="B74:D74" si="37">B27</f>
        <v>0.20161586860908209</v>
      </c>
      <c r="C74" s="1">
        <f t="shared" si="37"/>
        <v>-8.2256703016124838E-2</v>
      </c>
      <c r="D74" s="1">
        <f t="shared" si="37"/>
        <v>-1</v>
      </c>
      <c r="E74" s="1">
        <f t="shared" si="5"/>
        <v>8.9019710612585554E-2</v>
      </c>
      <c r="F74" s="1">
        <f t="shared" si="6"/>
        <v>1000</v>
      </c>
      <c r="G74" s="1">
        <f t="shared" si="7"/>
        <v>8.9019710612585554E-2</v>
      </c>
      <c r="H74" s="1">
        <f t="shared" si="8"/>
        <v>-3.3985632128597394</v>
      </c>
      <c r="I74" s="1">
        <f t="shared" si="9"/>
        <v>3.3985632128597394</v>
      </c>
      <c r="J74" s="1">
        <f t="shared" si="10"/>
        <v>0</v>
      </c>
      <c r="K74" s="1">
        <f t="shared" si="11"/>
        <v>52.543136469638576</v>
      </c>
      <c r="L74" s="1">
        <f t="shared" si="12"/>
        <v>22</v>
      </c>
      <c r="M74" s="1">
        <f t="shared" si="13"/>
        <v>6.5396030090533852</v>
      </c>
      <c r="N74" s="1">
        <f t="shared" si="14"/>
        <v>2.7658709881128958E-2</v>
      </c>
      <c r="O74" s="1">
        <f t="shared" si="15"/>
        <v>6.5672617189345139</v>
      </c>
      <c r="P74" s="1">
        <f t="shared" si="16"/>
        <v>23</v>
      </c>
      <c r="Q74" s="1">
        <f t="shared" si="17"/>
        <v>2.9002460645649286</v>
      </c>
    </row>
    <row r="75" spans="1:17" x14ac:dyDescent="0.3">
      <c r="A75" s="1">
        <v>23</v>
      </c>
      <c r="B75" s="1">
        <f t="shared" ref="B75:D75" si="38">B28</f>
        <v>1.2626615865380448</v>
      </c>
      <c r="C75" s="1">
        <f t="shared" si="38"/>
        <v>-0.45350495880380071</v>
      </c>
      <c r="D75" s="1">
        <f t="shared" si="38"/>
        <v>-1</v>
      </c>
      <c r="E75" s="1">
        <f t="shared" si="5"/>
        <v>0.64729760885483933</v>
      </c>
      <c r="F75" s="1">
        <f t="shared" si="6"/>
        <v>1000</v>
      </c>
      <c r="G75" s="1">
        <f t="shared" si="7"/>
        <v>0.64729760885483933</v>
      </c>
      <c r="H75" s="1">
        <f t="shared" si="8"/>
        <v>-2.8402853146174856</v>
      </c>
      <c r="I75" s="1">
        <f t="shared" si="9"/>
        <v>2.8402853146174856</v>
      </c>
      <c r="J75" s="1">
        <f t="shared" si="10"/>
        <v>0</v>
      </c>
      <c r="K75" s="1">
        <f t="shared" si="11"/>
        <v>31.059852131262517</v>
      </c>
      <c r="L75" s="1">
        <f t="shared" si="12"/>
        <v>15</v>
      </c>
      <c r="M75" s="1">
        <f t="shared" si="13"/>
        <v>4.0645309570086301</v>
      </c>
      <c r="N75" s="1">
        <f t="shared" si="14"/>
        <v>3.9600319197718697E-2</v>
      </c>
      <c r="O75" s="1">
        <f t="shared" si="15"/>
        <v>4.1041312762063491</v>
      </c>
      <c r="P75" s="1">
        <f t="shared" si="16"/>
        <v>16</v>
      </c>
      <c r="Q75" s="1">
        <f t="shared" si="17"/>
        <v>2.4238261259320262</v>
      </c>
    </row>
    <row r="76" spans="1:17" x14ac:dyDescent="0.3">
      <c r="A76" s="1">
        <v>24</v>
      </c>
      <c r="B76" s="1">
        <f t="shared" ref="B76:D76" si="39">B29</f>
        <v>1.4894486031948646</v>
      </c>
      <c r="C76" s="1">
        <f t="shared" si="39"/>
        <v>0.47190247452242107</v>
      </c>
      <c r="D76" s="1">
        <f t="shared" si="39"/>
        <v>-1</v>
      </c>
      <c r="E76" s="1">
        <f t="shared" si="5"/>
        <v>2.2301718814952318</v>
      </c>
      <c r="F76" s="1">
        <f t="shared" si="6"/>
        <v>1000</v>
      </c>
      <c r="G76" s="1">
        <f t="shared" si="7"/>
        <v>2.2301718814952318</v>
      </c>
      <c r="H76" s="1">
        <f t="shared" si="8"/>
        <v>-1.2574110419770932</v>
      </c>
      <c r="I76" s="1">
        <f t="shared" si="9"/>
        <v>1.2574110419770932</v>
      </c>
      <c r="J76" s="1">
        <f t="shared" si="10"/>
        <v>0</v>
      </c>
      <c r="K76" s="1">
        <f t="shared" si="11"/>
        <v>2.343637841204735</v>
      </c>
      <c r="L76" s="1">
        <f t="shared" si="12"/>
        <v>2</v>
      </c>
      <c r="M76" s="1">
        <f t="shared" si="13"/>
        <v>0.13614024136474057</v>
      </c>
      <c r="N76" s="1">
        <f t="shared" si="14"/>
        <v>0.20205429365806568</v>
      </c>
      <c r="O76" s="1">
        <f t="shared" si="15"/>
        <v>0.33819453502280628</v>
      </c>
      <c r="P76" s="1">
        <f t="shared" si="16"/>
        <v>3</v>
      </c>
      <c r="Q76" s="1">
        <f t="shared" si="17"/>
        <v>1.0730421056273161</v>
      </c>
    </row>
    <row r="77" spans="1:17" x14ac:dyDescent="0.3">
      <c r="A77" s="1">
        <v>25</v>
      </c>
      <c r="B77" s="1">
        <f t="shared" ref="B77:D77" si="40">B30</f>
        <v>0.4942255261268057</v>
      </c>
      <c r="C77" s="1">
        <f t="shared" si="40"/>
        <v>-0.32540897261767548</v>
      </c>
      <c r="D77" s="1">
        <f t="shared" si="40"/>
        <v>-1</v>
      </c>
      <c r="E77" s="1">
        <f t="shared" si="5"/>
        <v>3.792854768842352E-2</v>
      </c>
      <c r="F77" s="1">
        <f t="shared" si="6"/>
        <v>1000</v>
      </c>
      <c r="G77" s="1">
        <f t="shared" si="7"/>
        <v>3.792854768842352E-2</v>
      </c>
      <c r="H77" s="1">
        <f t="shared" si="8"/>
        <v>-3.4496543757839015</v>
      </c>
      <c r="I77" s="1">
        <f t="shared" si="9"/>
        <v>3.4496543757839015</v>
      </c>
      <c r="J77" s="1">
        <f t="shared" si="10"/>
        <v>0</v>
      </c>
      <c r="K77" s="1">
        <f t="shared" si="11"/>
        <v>55.941699682498317</v>
      </c>
      <c r="L77" s="1">
        <f t="shared" si="12"/>
        <v>23</v>
      </c>
      <c r="M77" s="1">
        <f t="shared" si="13"/>
        <v>6.7833899896750971</v>
      </c>
      <c r="N77" s="1">
        <f t="shared" si="14"/>
        <v>2.6845497301726633E-2</v>
      </c>
      <c r="O77" s="1">
        <f t="shared" si="15"/>
        <v>6.8102354869768238</v>
      </c>
      <c r="P77" s="1">
        <f t="shared" si="16"/>
        <v>24</v>
      </c>
      <c r="Q77" s="1">
        <f t="shared" si="17"/>
        <v>2.9438459433737632</v>
      </c>
    </row>
    <row r="78" spans="1:17" x14ac:dyDescent="0.3">
      <c r="A78" s="1">
        <v>26</v>
      </c>
      <c r="B78" s="1">
        <f t="shared" ref="B78:D78" si="41">B31</f>
        <v>1.7717093765688992</v>
      </c>
      <c r="C78" s="1">
        <f t="shared" si="41"/>
        <v>-0.41215046938264988</v>
      </c>
      <c r="D78" s="1">
        <f t="shared" si="41"/>
        <v>-1</v>
      </c>
      <c r="E78" s="1">
        <f t="shared" si="5"/>
        <v>1.2348135979753567</v>
      </c>
      <c r="F78" s="1">
        <f t="shared" si="6"/>
        <v>1000</v>
      </c>
      <c r="G78" s="1">
        <f t="shared" si="7"/>
        <v>1.2348135979753567</v>
      </c>
      <c r="H78" s="1">
        <f t="shared" si="8"/>
        <v>-2.2527693254969683</v>
      </c>
      <c r="I78" s="1">
        <f t="shared" si="9"/>
        <v>2.2527693254969683</v>
      </c>
      <c r="J78" s="1">
        <f t="shared" si="10"/>
        <v>0</v>
      </c>
      <c r="K78" s="1">
        <f t="shared" si="11"/>
        <v>11.146836667072556</v>
      </c>
      <c r="L78" s="1">
        <f t="shared" si="12"/>
        <v>7</v>
      </c>
      <c r="M78" s="1">
        <f t="shared" si="13"/>
        <v>2.0519404978965046</v>
      </c>
      <c r="N78" s="1">
        <f t="shared" si="14"/>
        <v>6.2949049266098858E-2</v>
      </c>
      <c r="O78" s="1">
        <f t="shared" si="15"/>
        <v>2.1148895471626035</v>
      </c>
      <c r="P78" s="1">
        <f t="shared" si="16"/>
        <v>8</v>
      </c>
      <c r="Q78" s="1">
        <f t="shared" si="17"/>
        <v>1.9224551557325458</v>
      </c>
    </row>
    <row r="79" spans="1:17" x14ac:dyDescent="0.3">
      <c r="A79" s="1">
        <v>27</v>
      </c>
      <c r="B79" s="1">
        <f t="shared" ref="B79:D79" si="42">B32</f>
        <v>1.3272641537399015</v>
      </c>
      <c r="C79" s="1">
        <f t="shared" si="42"/>
        <v>-0.54605724249009879</v>
      </c>
      <c r="D79" s="1">
        <f t="shared" si="42"/>
        <v>-1</v>
      </c>
      <c r="E79" s="1">
        <f t="shared" si="5"/>
        <v>0.57940043898698113</v>
      </c>
      <c r="F79" s="1">
        <f t="shared" si="6"/>
        <v>1000</v>
      </c>
      <c r="G79" s="1">
        <f t="shared" si="7"/>
        <v>0.57940043898698113</v>
      </c>
      <c r="H79" s="1">
        <f t="shared" si="8"/>
        <v>-2.9081824844853439</v>
      </c>
      <c r="I79" s="1">
        <f t="shared" si="9"/>
        <v>2.9081824844853439</v>
      </c>
      <c r="J79" s="1">
        <f t="shared" si="10"/>
        <v>0</v>
      </c>
      <c r="K79" s="1">
        <f t="shared" si="11"/>
        <v>33.900137445879999</v>
      </c>
      <c r="L79" s="1">
        <f t="shared" si="12"/>
        <v>16</v>
      </c>
      <c r="M79" s="1">
        <f t="shared" si="13"/>
        <v>4.3431876690230293</v>
      </c>
      <c r="N79" s="1">
        <f t="shared" si="14"/>
        <v>3.777281176162723E-2</v>
      </c>
      <c r="O79" s="1">
        <f t="shared" si="15"/>
        <v>4.3809604807846565</v>
      </c>
      <c r="P79" s="1">
        <f t="shared" si="16"/>
        <v>17</v>
      </c>
      <c r="Q79" s="1">
        <f t="shared" si="17"/>
        <v>2.4817678169852448</v>
      </c>
    </row>
    <row r="80" spans="1:17" x14ac:dyDescent="0.3">
      <c r="A80" s="1">
        <v>28</v>
      </c>
      <c r="B80" s="1">
        <f t="shared" ref="B80:D80" si="43">B33</f>
        <v>1.2377821206752377</v>
      </c>
      <c r="C80" s="1">
        <f t="shared" si="43"/>
        <v>0.17379517538300743</v>
      </c>
      <c r="D80" s="1">
        <f t="shared" si="43"/>
        <v>-1</v>
      </c>
      <c r="E80" s="1">
        <f t="shared" si="5"/>
        <v>1.5352639540166466</v>
      </c>
      <c r="F80" s="1">
        <f t="shared" si="6"/>
        <v>1000</v>
      </c>
      <c r="G80" s="1">
        <f t="shared" si="7"/>
        <v>1.5352639540166466</v>
      </c>
      <c r="H80" s="1">
        <f t="shared" si="8"/>
        <v>-1.9523189694556784</v>
      </c>
      <c r="I80" s="1">
        <f t="shared" si="9"/>
        <v>1.9523189694556784</v>
      </c>
      <c r="J80" s="1">
        <f t="shared" si="10"/>
        <v>0</v>
      </c>
      <c r="K80" s="1">
        <f t="shared" si="11"/>
        <v>7.2184965173551401</v>
      </c>
      <c r="L80" s="1">
        <f t="shared" si="12"/>
        <v>5</v>
      </c>
      <c r="M80" s="1">
        <f t="shared" si="13"/>
        <v>1.3026039134539</v>
      </c>
      <c r="N80" s="1">
        <f t="shared" si="14"/>
        <v>8.3814869875999204E-2</v>
      </c>
      <c r="O80" s="1">
        <f t="shared" si="15"/>
        <v>1.3864187833298993</v>
      </c>
      <c r="P80" s="1">
        <f t="shared" si="16"/>
        <v>6</v>
      </c>
      <c r="Q80" s="1">
        <f t="shared" si="17"/>
        <v>1.6660585822015048</v>
      </c>
    </row>
    <row r="81" spans="1:17" x14ac:dyDescent="0.3">
      <c r="A81" s="1">
        <v>29</v>
      </c>
      <c r="B81" s="1">
        <f t="shared" ref="B81:D81" si="44">B34</f>
        <v>2.1353142964277598</v>
      </c>
      <c r="C81" s="1">
        <f t="shared" si="44"/>
        <v>7.1383037238759675E-2</v>
      </c>
      <c r="D81" s="1">
        <f t="shared" si="44"/>
        <v>-1</v>
      </c>
      <c r="E81" s="1">
        <f t="shared" si="5"/>
        <v>2.3157640028699578</v>
      </c>
      <c r="F81" s="1">
        <f t="shared" si="6"/>
        <v>1000</v>
      </c>
      <c r="G81" s="1">
        <f t="shared" si="7"/>
        <v>2.3157640028699578</v>
      </c>
      <c r="H81" s="1">
        <f t="shared" si="8"/>
        <v>-1.1718189206023673</v>
      </c>
      <c r="I81" s="1">
        <f t="shared" si="9"/>
        <v>1.1718189206023673</v>
      </c>
      <c r="J81" s="1">
        <f t="shared" si="10"/>
        <v>0</v>
      </c>
      <c r="K81" s="1">
        <f t="shared" si="11"/>
        <v>0</v>
      </c>
      <c r="L81" s="1">
        <f t="shared" si="12"/>
        <v>0</v>
      </c>
      <c r="M81" s="1">
        <f t="shared" si="13"/>
        <v>0</v>
      </c>
      <c r="N81" s="1">
        <f t="shared" si="14"/>
        <v>0.23264922557976556</v>
      </c>
      <c r="O81" s="1">
        <f t="shared" si="15"/>
        <v>0.23264922557976556</v>
      </c>
      <c r="P81" s="1">
        <f t="shared" si="16"/>
        <v>2</v>
      </c>
      <c r="Q81" s="1">
        <f t="shared" si="17"/>
        <v>0.99999999999999967</v>
      </c>
    </row>
    <row r="82" spans="1:17" x14ac:dyDescent="0.3">
      <c r="A82" s="1">
        <v>30</v>
      </c>
      <c r="B82" s="1">
        <f t="shared" ref="B82:D82" si="45">B35</f>
        <v>1.1950083003371992</v>
      </c>
      <c r="C82" s="1">
        <f t="shared" si="45"/>
        <v>-0.40027473120673612</v>
      </c>
      <c r="D82" s="1">
        <f t="shared" si="45"/>
        <v>-1</v>
      </c>
      <c r="E82" s="1">
        <f t="shared" si="5"/>
        <v>0.65475758036883303</v>
      </c>
      <c r="F82" s="1">
        <f t="shared" si="6"/>
        <v>1000</v>
      </c>
      <c r="G82" s="1">
        <f t="shared" si="7"/>
        <v>0.65475758036883303</v>
      </c>
      <c r="H82" s="1">
        <f t="shared" si="8"/>
        <v>-2.832825343103492</v>
      </c>
      <c r="I82" s="1">
        <f t="shared" si="9"/>
        <v>2.832825343103492</v>
      </c>
      <c r="J82" s="1">
        <f t="shared" si="10"/>
        <v>0</v>
      </c>
      <c r="K82" s="1">
        <f t="shared" si="11"/>
        <v>28.22702678815903</v>
      </c>
      <c r="L82" s="1">
        <f t="shared" si="12"/>
        <v>14</v>
      </c>
      <c r="M82" s="1">
        <f t="shared" si="13"/>
        <v>4.0357334571022268</v>
      </c>
      <c r="N82" s="1">
        <f t="shared" si="14"/>
        <v>3.9809161038434369E-2</v>
      </c>
      <c r="O82" s="1">
        <f t="shared" si="15"/>
        <v>4.0755426181406609</v>
      </c>
      <c r="P82" s="1">
        <f t="shared" si="16"/>
        <v>15</v>
      </c>
      <c r="Q82" s="1">
        <f t="shared" si="17"/>
        <v>2.4174599789251503</v>
      </c>
    </row>
    <row r="83" spans="1:17" x14ac:dyDescent="0.3">
      <c r="A83" s="1">
        <v>31</v>
      </c>
      <c r="B83" s="1">
        <f t="shared" ref="B83:D83" si="46">B36</f>
        <v>0.64968475277558846</v>
      </c>
      <c r="C83" s="1">
        <f t="shared" si="46"/>
        <v>0.57572385765053435</v>
      </c>
      <c r="D83" s="1">
        <f t="shared" si="46"/>
        <v>-1</v>
      </c>
      <c r="E83" s="1">
        <f t="shared" si="5"/>
        <v>1.5115617432105881</v>
      </c>
      <c r="F83" s="1">
        <f t="shared" si="6"/>
        <v>1000</v>
      </c>
      <c r="G83" s="1">
        <f t="shared" si="7"/>
        <v>1.5115617432105881</v>
      </c>
      <c r="H83" s="1">
        <f t="shared" si="8"/>
        <v>-1.9760211802617369</v>
      </c>
      <c r="I83" s="1">
        <f t="shared" si="9"/>
        <v>1.9760211802617369</v>
      </c>
      <c r="J83" s="1">
        <f t="shared" si="10"/>
        <v>0</v>
      </c>
      <c r="K83" s="1">
        <f t="shared" si="11"/>
        <v>9.1708154868108185</v>
      </c>
      <c r="L83" s="1">
        <f t="shared" si="12"/>
        <v>6</v>
      </c>
      <c r="M83" s="1">
        <f t="shared" si="13"/>
        <v>1.358948791431434</v>
      </c>
      <c r="N83" s="1">
        <f t="shared" si="14"/>
        <v>8.1816224116046762E-2</v>
      </c>
      <c r="O83" s="1">
        <f t="shared" si="15"/>
        <v>1.4407650155474807</v>
      </c>
      <c r="P83" s="1">
        <f t="shared" si="16"/>
        <v>7</v>
      </c>
      <c r="Q83" s="1">
        <f t="shared" si="17"/>
        <v>1.6862854367003848</v>
      </c>
    </row>
    <row r="84" spans="1:17" x14ac:dyDescent="0.3">
      <c r="A84" s="1">
        <v>32</v>
      </c>
      <c r="B84" s="1">
        <f t="shared" ref="B84:D84" si="47">B37</f>
        <v>1.3165538531880996</v>
      </c>
      <c r="C84" s="1">
        <f t="shared" si="47"/>
        <v>-0.16579910841609877</v>
      </c>
      <c r="D84" s="1">
        <f t="shared" si="47"/>
        <v>-1</v>
      </c>
      <c r="E84" s="1">
        <f t="shared" si="5"/>
        <v>1.1221975053250894</v>
      </c>
      <c r="F84" s="1">
        <f t="shared" si="6"/>
        <v>1000</v>
      </c>
      <c r="G84" s="1">
        <f t="shared" si="7"/>
        <v>1.1221975053250894</v>
      </c>
      <c r="H84" s="1">
        <f t="shared" si="8"/>
        <v>-2.3653854181472358</v>
      </c>
      <c r="I84" s="1">
        <f t="shared" si="9"/>
        <v>2.3653854181472358</v>
      </c>
      <c r="J84" s="1">
        <f t="shared" si="10"/>
        <v>0</v>
      </c>
      <c r="K84" s="1">
        <f t="shared" si="11"/>
        <v>18.050669271866738</v>
      </c>
      <c r="L84" s="1">
        <f t="shared" si="12"/>
        <v>10</v>
      </c>
      <c r="M84" s="1">
        <f t="shared" si="13"/>
        <v>2.3688253367159486</v>
      </c>
      <c r="N84" s="1">
        <f t="shared" si="14"/>
        <v>5.7097723457820264E-2</v>
      </c>
      <c r="O84" s="1">
        <f t="shared" si="15"/>
        <v>2.4259230601737687</v>
      </c>
      <c r="P84" s="1">
        <f t="shared" si="16"/>
        <v>11</v>
      </c>
      <c r="Q84" s="1">
        <f t="shared" si="17"/>
        <v>2.0185588204458429</v>
      </c>
    </row>
    <row r="85" spans="1:17" x14ac:dyDescent="0.3">
      <c r="A85" s="1">
        <v>33</v>
      </c>
      <c r="B85" s="1">
        <f t="shared" ref="B85:D85" si="48">B38</f>
        <v>-8.4601902455475608E-2</v>
      </c>
      <c r="C85" s="1">
        <f t="shared" si="48"/>
        <v>7.2313726821691945E-2</v>
      </c>
      <c r="D85" s="1">
        <f t="shared" si="48"/>
        <v>-1</v>
      </c>
      <c r="E85" s="1">
        <f t="shared" si="5"/>
        <v>1.7701748628279765E-2</v>
      </c>
      <c r="F85" s="1">
        <f t="shared" si="6"/>
        <v>1000</v>
      </c>
      <c r="G85" s="1">
        <f t="shared" si="7"/>
        <v>1.7701748628279765E-2</v>
      </c>
      <c r="H85" s="1">
        <f t="shared" si="8"/>
        <v>-3.4698811748440455</v>
      </c>
      <c r="I85" s="1">
        <f t="shared" si="9"/>
        <v>3.4698811748440455</v>
      </c>
      <c r="J85" s="1">
        <f t="shared" si="10"/>
        <v>0</v>
      </c>
      <c r="K85" s="1">
        <f t="shared" si="11"/>
        <v>59.391354058282218</v>
      </c>
      <c r="L85" s="1">
        <f t="shared" si="12"/>
        <v>24</v>
      </c>
      <c r="M85" s="1">
        <f t="shared" si="13"/>
        <v>6.8837498849073491</v>
      </c>
      <c r="N85" s="1">
        <f t="shared" si="14"/>
        <v>2.6533431374498134E-2</v>
      </c>
      <c r="O85" s="1">
        <f t="shared" si="15"/>
        <v>6.9102833162818476</v>
      </c>
      <c r="P85" s="1">
        <f t="shared" si="16"/>
        <v>25</v>
      </c>
      <c r="Q85" s="1">
        <f t="shared" si="17"/>
        <v>2.961106971254885</v>
      </c>
    </row>
    <row r="86" spans="1:17" x14ac:dyDescent="0.3">
      <c r="A86" s="1">
        <v>34</v>
      </c>
      <c r="B86" s="1">
        <f t="shared" ref="B86:D86" si="49">B39</f>
        <v>1.1888758460272491</v>
      </c>
      <c r="C86" s="1">
        <f t="shared" si="49"/>
        <v>-0.27517088716867932</v>
      </c>
      <c r="D86" s="1">
        <f t="shared" si="49"/>
        <v>-1</v>
      </c>
      <c r="E86" s="1">
        <f t="shared" si="5"/>
        <v>0.83063404605242341</v>
      </c>
      <c r="F86" s="1">
        <f t="shared" si="6"/>
        <v>1000</v>
      </c>
      <c r="G86" s="1">
        <f t="shared" si="7"/>
        <v>0.83063404605242341</v>
      </c>
      <c r="H86" s="1">
        <f t="shared" si="8"/>
        <v>-2.6569488774199015</v>
      </c>
      <c r="I86" s="1">
        <f t="shared" si="9"/>
        <v>2.6569488774199015</v>
      </c>
      <c r="J86" s="1">
        <f t="shared" si="10"/>
        <v>0</v>
      </c>
      <c r="K86" s="1">
        <f t="shared" si="11"/>
        <v>22.805733730956256</v>
      </c>
      <c r="L86" s="1">
        <f t="shared" si="12"/>
        <v>12</v>
      </c>
      <c r="M86" s="1">
        <f t="shared" si="13"/>
        <v>3.4165703658166162</v>
      </c>
      <c r="N86" s="1">
        <f t="shared" si="14"/>
        <v>4.525392230046265E-2</v>
      </c>
      <c r="O86" s="1">
        <f t="shared" si="15"/>
        <v>3.4618242881170787</v>
      </c>
      <c r="P86" s="1">
        <f t="shared" si="16"/>
        <v>13</v>
      </c>
      <c r="Q86" s="1">
        <f t="shared" si="17"/>
        <v>2.2673715458136741</v>
      </c>
    </row>
    <row r="87" spans="1:17" x14ac:dyDescent="0.3">
      <c r="A87" s="1">
        <v>35</v>
      </c>
      <c r="B87" s="1">
        <f t="shared" ref="B87:D87" si="50">B40</f>
        <v>6.3178404150126433E-2</v>
      </c>
      <c r="C87" s="1">
        <f t="shared" si="50"/>
        <v>0.10280070155875588</v>
      </c>
      <c r="D87" s="1">
        <f t="shared" si="50"/>
        <v>-1</v>
      </c>
      <c r="E87" s="1">
        <f t="shared" si="5"/>
        <v>0.21518238526444827</v>
      </c>
      <c r="F87" s="1">
        <f t="shared" si="6"/>
        <v>1000</v>
      </c>
      <c r="G87" s="1">
        <f t="shared" si="7"/>
        <v>0.21518238526444827</v>
      </c>
      <c r="H87" s="1">
        <f t="shared" si="8"/>
        <v>-3.2724005382078767</v>
      </c>
      <c r="I87" s="1">
        <f t="shared" si="9"/>
        <v>3.2724005382078767</v>
      </c>
      <c r="J87" s="1">
        <f t="shared" si="10"/>
        <v>0</v>
      </c>
      <c r="K87" s="1">
        <f t="shared" si="11"/>
        <v>45.98861939551734</v>
      </c>
      <c r="L87" s="1">
        <f t="shared" si="12"/>
        <v>20</v>
      </c>
      <c r="M87" s="1">
        <f t="shared" si="13"/>
        <v>5.9465188143799441</v>
      </c>
      <c r="N87" s="1">
        <f t="shared" si="14"/>
        <v>2.983250433476127E-2</v>
      </c>
      <c r="O87" s="1">
        <f t="shared" si="15"/>
        <v>5.9763513187147055</v>
      </c>
      <c r="P87" s="1">
        <f t="shared" si="16"/>
        <v>21</v>
      </c>
      <c r="Q87" s="1">
        <f t="shared" si="17"/>
        <v>2.792582096665341</v>
      </c>
    </row>
    <row r="88" spans="1:17" x14ac:dyDescent="0.3">
      <c r="A88" s="1">
        <v>36</v>
      </c>
      <c r="B88" s="1">
        <f t="shared" ref="B88:D88" si="51">B41</f>
        <v>1.9246341541070748</v>
      </c>
      <c r="C88" s="1">
        <f t="shared" si="51"/>
        <v>-0.22875945952363308</v>
      </c>
      <c r="D88" s="1">
        <f t="shared" si="51"/>
        <v>-1</v>
      </c>
      <c r="E88" s="1">
        <f t="shared" si="5"/>
        <v>1.6603457507516302</v>
      </c>
      <c r="F88" s="1">
        <f t="shared" si="6"/>
        <v>1000</v>
      </c>
      <c r="G88" s="1">
        <f t="shared" si="7"/>
        <v>1.6603457507516302</v>
      </c>
      <c r="H88" s="1">
        <f t="shared" si="8"/>
        <v>-1.8272371727206949</v>
      </c>
      <c r="I88" s="1">
        <f t="shared" si="9"/>
        <v>1.8272371727206949</v>
      </c>
      <c r="J88" s="1">
        <f t="shared" si="10"/>
        <v>0</v>
      </c>
      <c r="K88" s="1">
        <f t="shared" si="11"/>
        <v>5.3912593446344452</v>
      </c>
      <c r="L88" s="1">
        <f t="shared" si="12"/>
        <v>4</v>
      </c>
      <c r="M88" s="1">
        <f t="shared" si="13"/>
        <v>1.0495021526915189</v>
      </c>
      <c r="N88" s="1">
        <f t="shared" si="14"/>
        <v>9.5682558506932566E-2</v>
      </c>
      <c r="O88" s="1">
        <f t="shared" si="15"/>
        <v>1.1451847111984514</v>
      </c>
      <c r="P88" s="1">
        <f t="shared" si="16"/>
        <v>5</v>
      </c>
      <c r="Q88" s="1">
        <f t="shared" si="17"/>
        <v>1.5593170075982496</v>
      </c>
    </row>
    <row r="89" spans="1:17" x14ac:dyDescent="0.3">
      <c r="A89" s="1">
        <v>37</v>
      </c>
      <c r="B89" s="1">
        <f t="shared" ref="B89:D89" si="52">B42</f>
        <v>0.89204221519067495</v>
      </c>
      <c r="C89" s="1">
        <f t="shared" si="52"/>
        <v>0.53094460536077703</v>
      </c>
      <c r="D89" s="1">
        <f t="shared" si="52"/>
        <v>-1</v>
      </c>
      <c r="E89" s="1">
        <f t="shared" si="5"/>
        <v>1.6973724620197079</v>
      </c>
      <c r="F89" s="1">
        <f t="shared" si="6"/>
        <v>1000</v>
      </c>
      <c r="G89" s="1">
        <f t="shared" si="7"/>
        <v>1.6973724620197079</v>
      </c>
      <c r="H89" s="1">
        <f t="shared" si="8"/>
        <v>-1.7902104614526171</v>
      </c>
      <c r="I89" s="1">
        <f t="shared" si="9"/>
        <v>1.7902104614526171</v>
      </c>
      <c r="J89" s="1">
        <f t="shared" si="10"/>
        <v>0</v>
      </c>
      <c r="K89" s="1">
        <f t="shared" si="11"/>
        <v>3.6010488831818281</v>
      </c>
      <c r="L89" s="1">
        <f t="shared" si="12"/>
        <v>3</v>
      </c>
      <c r="M89" s="1">
        <f t="shared" si="13"/>
        <v>0.98847735463468567</v>
      </c>
      <c r="N89" s="1">
        <f t="shared" si="14"/>
        <v>9.9681471829433488E-2</v>
      </c>
      <c r="O89" s="1">
        <f t="shared" si="15"/>
        <v>1.0881588264641191</v>
      </c>
      <c r="P89" s="1">
        <f t="shared" si="16"/>
        <v>4</v>
      </c>
      <c r="Q89" s="1">
        <f t="shared" si="17"/>
        <v>1.5277193685628223</v>
      </c>
    </row>
    <row r="90" spans="1:17" x14ac:dyDescent="0.3">
      <c r="A90" s="1">
        <v>38</v>
      </c>
      <c r="B90" s="1">
        <f t="shared" ref="B90:D90" si="53">B43</f>
        <v>0.58414957715501314</v>
      </c>
      <c r="C90" s="1">
        <f t="shared" si="53"/>
        <v>8.112561846877081E-2</v>
      </c>
      <c r="D90" s="1">
        <f t="shared" si="53"/>
        <v>-1</v>
      </c>
      <c r="E90" s="1">
        <f t="shared" si="5"/>
        <v>0.72323874368945362</v>
      </c>
      <c r="F90" s="1">
        <f t="shared" si="6"/>
        <v>1000</v>
      </c>
      <c r="G90" s="1">
        <f t="shared" si="7"/>
        <v>0.72323874368945362</v>
      </c>
      <c r="H90" s="1">
        <f t="shared" si="8"/>
        <v>-2.7643441797828716</v>
      </c>
      <c r="I90" s="1">
        <f t="shared" si="9"/>
        <v>2.7643441797828716</v>
      </c>
      <c r="J90" s="1">
        <f t="shared" si="10"/>
        <v>0</v>
      </c>
      <c r="K90" s="1">
        <f t="shared" si="11"/>
        <v>25.462682608376159</v>
      </c>
      <c r="L90" s="1">
        <f t="shared" si="12"/>
        <v>13</v>
      </c>
      <c r="M90" s="1">
        <f t="shared" si="13"/>
        <v>3.7888884479008134</v>
      </c>
      <c r="N90" s="1">
        <f t="shared" si="14"/>
        <v>4.18059785914104E-2</v>
      </c>
      <c r="O90" s="1">
        <f t="shared" si="15"/>
        <v>3.8306944264922236</v>
      </c>
      <c r="P90" s="1">
        <f t="shared" si="16"/>
        <v>14</v>
      </c>
      <c r="Q90" s="1">
        <f t="shared" si="17"/>
        <v>2.3590199229432773</v>
      </c>
    </row>
    <row r="91" spans="1:17" x14ac:dyDescent="0.3">
      <c r="A91" s="1">
        <v>39</v>
      </c>
      <c r="B91" s="1">
        <f t="shared" ref="B91:D91" si="54">B44</f>
        <v>1.315865801488906</v>
      </c>
      <c r="C91" s="1">
        <f t="shared" si="54"/>
        <v>-0.16053768511983113</v>
      </c>
      <c r="D91" s="1">
        <f t="shared" si="54"/>
        <v>-1</v>
      </c>
      <c r="E91" s="1">
        <f t="shared" si="5"/>
        <v>1.1291486976193459</v>
      </c>
      <c r="F91" s="1">
        <f t="shared" si="6"/>
        <v>1000</v>
      </c>
      <c r="G91" s="1">
        <f t="shared" si="7"/>
        <v>1.1291486976193459</v>
      </c>
      <c r="H91" s="1">
        <f t="shared" si="8"/>
        <v>-2.3584342258529789</v>
      </c>
      <c r="I91" s="1">
        <f t="shared" si="9"/>
        <v>2.3584342258529789</v>
      </c>
      <c r="J91" s="1">
        <f t="shared" si="10"/>
        <v>0</v>
      </c>
      <c r="K91" s="1">
        <f t="shared" si="11"/>
        <v>15.692235046013758</v>
      </c>
      <c r="L91" s="1">
        <f t="shared" si="12"/>
        <v>9</v>
      </c>
      <c r="M91" s="1">
        <f t="shared" si="13"/>
        <v>2.3463333961165187</v>
      </c>
      <c r="N91" s="1">
        <f t="shared" si="14"/>
        <v>5.7434796379908164E-2</v>
      </c>
      <c r="O91" s="1">
        <f t="shared" si="15"/>
        <v>2.4037681924964267</v>
      </c>
      <c r="P91" s="1">
        <f t="shared" si="16"/>
        <v>10</v>
      </c>
      <c r="Q91" s="1">
        <f t="shared" si="17"/>
        <v>2.0126268524838613</v>
      </c>
    </row>
    <row r="92" spans="1:17" x14ac:dyDescent="0.3">
      <c r="A92" s="1">
        <v>40</v>
      </c>
      <c r="B92" s="1">
        <f t="shared" ref="B92:D92" si="55">B45</f>
        <v>1.4808107177843997</v>
      </c>
      <c r="C92" s="1">
        <f t="shared" si="55"/>
        <v>-0.29928158338398786</v>
      </c>
      <c r="D92" s="1">
        <f t="shared" si="55"/>
        <v>-1</v>
      </c>
      <c r="E92" s="1">
        <f t="shared" si="5"/>
        <v>1.0979038825300427</v>
      </c>
      <c r="F92" s="1">
        <f t="shared" si="6"/>
        <v>1000</v>
      </c>
      <c r="G92" s="1">
        <f t="shared" si="7"/>
        <v>1.0979038825300427</v>
      </c>
      <c r="H92" s="1">
        <f t="shared" si="8"/>
        <v>-2.3896790409422826</v>
      </c>
      <c r="I92" s="1">
        <f t="shared" si="9"/>
        <v>2.3896790409422826</v>
      </c>
      <c r="J92" s="1">
        <f t="shared" si="10"/>
        <v>0</v>
      </c>
      <c r="K92" s="1">
        <f t="shared" si="11"/>
        <v>20.416054690013972</v>
      </c>
      <c r="L92" s="1">
        <f t="shared" si="12"/>
        <v>11</v>
      </c>
      <c r="M92" s="1">
        <f t="shared" si="13"/>
        <v>2.4565703844631592</v>
      </c>
      <c r="N92" s="1">
        <f t="shared" si="14"/>
        <v>5.5942706564536628E-2</v>
      </c>
      <c r="O92" s="1">
        <f t="shared" si="15"/>
        <v>2.5125130910276958</v>
      </c>
      <c r="P92" s="1">
        <f t="shared" si="16"/>
        <v>12</v>
      </c>
      <c r="Q92" s="1">
        <f t="shared" si="17"/>
        <v>2.0392903706605794</v>
      </c>
    </row>
    <row r="93" spans="1:17" x14ac:dyDescent="0.3">
      <c r="E93" s="1" t="s">
        <v>19</v>
      </c>
      <c r="F93" s="1">
        <f>MIN(F53:F92)</f>
        <v>4.6594018440746927</v>
      </c>
      <c r="G93" s="1">
        <f>MAX(G53:G92)</f>
        <v>2.3157640028699578</v>
      </c>
      <c r="I93" s="1" t="s">
        <v>26</v>
      </c>
      <c r="J93" s="1">
        <f>SUM(J53:J92)</f>
        <v>0</v>
      </c>
      <c r="O93" s="1" t="s">
        <v>28</v>
      </c>
      <c r="P93" s="1">
        <f>MATCH(1,P53:P92,0)</f>
        <v>17</v>
      </c>
    </row>
    <row r="94" spans="1:17" x14ac:dyDescent="0.3">
      <c r="O94" s="1" t="s">
        <v>23</v>
      </c>
      <c r="P94" s="1">
        <f>1/INDEX(I53:I92,P93)</f>
        <v>0.85337417105874602</v>
      </c>
    </row>
    <row r="95" spans="1:17" x14ac:dyDescent="0.3">
      <c r="A95" s="1" t="s">
        <v>29</v>
      </c>
      <c r="D95" s="1" t="s">
        <v>22</v>
      </c>
    </row>
    <row r="96" spans="1:17" x14ac:dyDescent="0.3">
      <c r="B96" s="1">
        <f>B50/INDEX(I53:I92,P93)</f>
        <v>0.88393600487178292</v>
      </c>
      <c r="C96" s="1">
        <f>C50/INDEX(I53:I92,P93)</f>
        <v>1.243040383531028</v>
      </c>
      <c r="D96" s="1">
        <f>SUMPRODUCT(B96:C96,B96:C96)</f>
        <v>2.3264922557976537</v>
      </c>
    </row>
  </sheetData>
  <sortState ref="Q240:Q259">
    <sortCondition ref="Q240:Q2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test expect AND data</vt:lpstr>
      <vt:lpstr>test max AND data</vt:lpstr>
      <vt:lpstr>test optimize bias (1)</vt:lpstr>
      <vt:lpstr>test optimize bias (2)</vt:lpstr>
      <vt:lpstr>test align linear insep (1)</vt:lpstr>
      <vt:lpstr>test align linear insep (2)</vt:lpstr>
      <vt:lpstr>test margin linear insep (1)</vt:lpstr>
      <vt:lpstr>test iterate linear insep</vt:lpstr>
      <vt:lpstr>test mixed gauss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2021-05-17T04:50:56Z</dcterms:created>
  <dcterms:modified xsi:type="dcterms:W3CDTF">2021-05-28T08:24:59Z</dcterms:modified>
</cp:coreProperties>
</file>