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0" yWindow="810" windowWidth="18915" windowHeight="8775" activeTab="1"/>
  </bookViews>
  <sheets>
    <sheet name="Full 4x4" sheetId="9" r:id="rId1"/>
    <sheet name="Full 4x4 (2)" sheetId="13" r:id="rId2"/>
    <sheet name="Single Step 3x3 Template" sheetId="10" r:id="rId3"/>
    <sheet name="QR Decomp Template" sheetId="12" r:id="rId4"/>
    <sheet name="rand" sheetId="4" r:id="rId5"/>
  </sheets>
  <calcPr calcId="144525"/>
</workbook>
</file>

<file path=xl/calcChain.xml><?xml version="1.0" encoding="utf-8"?>
<calcChain xmlns="http://schemas.openxmlformats.org/spreadsheetml/2006/main">
  <c r="AJ153" i="13" l="1"/>
  <c r="A13" i="13"/>
  <c r="A18" i="13" s="1"/>
  <c r="A23" i="13" s="1"/>
  <c r="A30" i="13" s="1"/>
  <c r="D8" i="13"/>
  <c r="C8" i="13"/>
  <c r="B8" i="13"/>
  <c r="A8" i="13"/>
  <c r="F6" i="13"/>
  <c r="H6" i="13" s="1"/>
  <c r="H5" i="13"/>
  <c r="F5" i="13"/>
  <c r="F4" i="13"/>
  <c r="G4" i="13" l="1"/>
  <c r="H4" i="13"/>
  <c r="D198" i="9"/>
  <c r="A205" i="9"/>
  <c r="B205" i="9"/>
  <c r="C205" i="9"/>
  <c r="D205" i="9"/>
  <c r="A206" i="9"/>
  <c r="B206" i="9"/>
  <c r="C206" i="9"/>
  <c r="D206" i="9"/>
  <c r="A207" i="9"/>
  <c r="B207" i="9"/>
  <c r="C207" i="9"/>
  <c r="D207" i="9"/>
  <c r="B204" i="9"/>
  <c r="C204" i="9"/>
  <c r="D204" i="9"/>
  <c r="A204" i="9"/>
  <c r="C197" i="9"/>
  <c r="B196" i="9"/>
  <c r="A195" i="9"/>
  <c r="A196" i="9"/>
  <c r="C196" i="9"/>
  <c r="D196" i="9"/>
  <c r="A197" i="9"/>
  <c r="B197" i="9"/>
  <c r="D197" i="9"/>
  <c r="A198" i="9"/>
  <c r="B198" i="9"/>
  <c r="C198" i="9"/>
  <c r="B195" i="9"/>
  <c r="C195" i="9"/>
  <c r="D195" i="9"/>
  <c r="B188" i="9"/>
  <c r="C188" i="9"/>
  <c r="D188" i="9"/>
  <c r="A188" i="9"/>
  <c r="D186" i="9"/>
  <c r="D187" i="9"/>
  <c r="D185" i="9"/>
  <c r="C187" i="9"/>
  <c r="B186" i="9"/>
  <c r="A185" i="9"/>
  <c r="B187" i="9"/>
  <c r="A187" i="9"/>
  <c r="C186" i="9"/>
  <c r="A186" i="9"/>
  <c r="C185" i="9"/>
  <c r="B185" i="9"/>
  <c r="G185" i="9"/>
  <c r="G187" i="9" s="1"/>
  <c r="J185" i="9" s="1"/>
  <c r="I186" i="9" s="1"/>
  <c r="I4" i="13" l="1"/>
  <c r="G186" i="9"/>
  <c r="I185" i="9" s="1"/>
  <c r="AJ153" i="9"/>
  <c r="J5" i="13" l="1"/>
  <c r="J6" i="13"/>
  <c r="J4" i="13"/>
  <c r="L4" i="13" s="1" a="1"/>
  <c r="J186" i="9"/>
  <c r="N185" i="9" s="1" a="1"/>
  <c r="N6" i="13" l="1"/>
  <c r="R6" i="13" s="1"/>
  <c r="I26" i="13" s="1"/>
  <c r="M5" i="13"/>
  <c r="Q5" i="13" s="1"/>
  <c r="H25" i="13" s="1"/>
  <c r="L4" i="13"/>
  <c r="P4" i="13" s="1"/>
  <c r="M6" i="13"/>
  <c r="Q6" i="13" s="1"/>
  <c r="H26" i="13" s="1"/>
  <c r="L5" i="13"/>
  <c r="P5" i="13" s="1"/>
  <c r="G25" i="13" s="1"/>
  <c r="L6" i="13"/>
  <c r="P6" i="13" s="1"/>
  <c r="G26" i="13" s="1"/>
  <c r="N5" i="13"/>
  <c r="R5" i="13" s="1"/>
  <c r="I25" i="13" s="1"/>
  <c r="N4" i="13"/>
  <c r="R4" i="13" s="1"/>
  <c r="I24" i="13" s="1"/>
  <c r="M4" i="13"/>
  <c r="Q4" i="13" s="1"/>
  <c r="H24" i="13" s="1"/>
  <c r="O188" i="9"/>
  <c r="O187" i="9"/>
  <c r="O186" i="9"/>
  <c r="O185" i="9"/>
  <c r="N188" i="9"/>
  <c r="N187" i="9"/>
  <c r="N186" i="9"/>
  <c r="N185" i="9"/>
  <c r="Q187" i="9"/>
  <c r="Q186" i="9"/>
  <c r="P188" i="9"/>
  <c r="P187" i="9"/>
  <c r="P186" i="9"/>
  <c r="P185" i="9"/>
  <c r="Q188" i="9"/>
  <c r="Q185" i="9"/>
  <c r="G24" i="13" l="1"/>
  <c r="A9" i="13" a="1"/>
  <c r="T186" i="9"/>
  <c r="T187" i="9" s="1"/>
  <c r="W186" i="9" s="1"/>
  <c r="D11" i="13" l="1"/>
  <c r="D10" i="13"/>
  <c r="D9" i="13"/>
  <c r="C11" i="13"/>
  <c r="C10" i="13"/>
  <c r="C9" i="13"/>
  <c r="A10" i="13"/>
  <c r="A15" i="13" s="1"/>
  <c r="B11" i="13"/>
  <c r="B9" i="13"/>
  <c r="A11" i="13"/>
  <c r="A16" i="13" s="1"/>
  <c r="A9" i="13"/>
  <c r="A14" i="13" s="1"/>
  <c r="A19" i="13" s="1"/>
  <c r="A24" i="13" s="1"/>
  <c r="A31" i="13" s="1"/>
  <c r="B10" i="13"/>
  <c r="X187" i="9"/>
  <c r="T188" i="9"/>
  <c r="X186" i="9" s="1"/>
  <c r="W187" i="9" s="1"/>
  <c r="B13" i="13" l="1" a="1"/>
  <c r="AA185" i="9" a="1"/>
  <c r="AA185" i="9" s="1"/>
  <c r="AF185" i="9" a="1"/>
  <c r="AI188" i="9" s="1"/>
  <c r="B16" i="13" l="1"/>
  <c r="F16" i="13" s="1"/>
  <c r="H16" i="13" s="1"/>
  <c r="D14" i="13"/>
  <c r="D19" i="13" s="1"/>
  <c r="C13" i="13"/>
  <c r="C18" i="13" s="1"/>
  <c r="D15" i="13"/>
  <c r="C14" i="13"/>
  <c r="C19" i="13" s="1"/>
  <c r="B13" i="13"/>
  <c r="B18" i="13" s="1"/>
  <c r="B23" i="13" s="1"/>
  <c r="B30" i="13" s="1"/>
  <c r="C15" i="13"/>
  <c r="B15" i="13"/>
  <c r="F15" i="13" s="1"/>
  <c r="D16" i="13"/>
  <c r="B14" i="13"/>
  <c r="B19" i="13" s="1"/>
  <c r="B24" i="13" s="1"/>
  <c r="B31" i="13" s="1"/>
  <c r="C16" i="13"/>
  <c r="D13" i="13"/>
  <c r="D18" i="13" s="1"/>
  <c r="AB187" i="9"/>
  <c r="AC187" i="9"/>
  <c r="AD188" i="9"/>
  <c r="AA187" i="9"/>
  <c r="AB186" i="9"/>
  <c r="AC186" i="9"/>
  <c r="AD187" i="9"/>
  <c r="AA186" i="9"/>
  <c r="AB188" i="9"/>
  <c r="AC188" i="9"/>
  <c r="AD185" i="9"/>
  <c r="AA188" i="9"/>
  <c r="AB185" i="9"/>
  <c r="AC185" i="9"/>
  <c r="AD186" i="9"/>
  <c r="AI185" i="9"/>
  <c r="AF187" i="9"/>
  <c r="AG187" i="9"/>
  <c r="AH187" i="9"/>
  <c r="AI187" i="9"/>
  <c r="AF188" i="9"/>
  <c r="AG188" i="9"/>
  <c r="AH188" i="9"/>
  <c r="AF185" i="9"/>
  <c r="AG185" i="9"/>
  <c r="AH185" i="9"/>
  <c r="AI186" i="9"/>
  <c r="AF186" i="9"/>
  <c r="AG186" i="9"/>
  <c r="AH186" i="9"/>
  <c r="G15" i="13" l="1"/>
  <c r="H15" i="13" s="1"/>
  <c r="A190" i="9" a="1"/>
  <c r="C192" i="9" s="1"/>
  <c r="D190" i="9"/>
  <c r="I15" i="13" l="1"/>
  <c r="J16" i="13" s="1"/>
  <c r="J15" i="13"/>
  <c r="L15" i="13" s="1" a="1"/>
  <c r="A190" i="9"/>
  <c r="C191" i="9"/>
  <c r="A191" i="9"/>
  <c r="C193" i="9"/>
  <c r="D192" i="9"/>
  <c r="A193" i="9"/>
  <c r="A192" i="9"/>
  <c r="D191" i="9"/>
  <c r="C190" i="9"/>
  <c r="D193" i="9"/>
  <c r="B192" i="9"/>
  <c r="B191" i="9"/>
  <c r="B193" i="9"/>
  <c r="B190" i="9"/>
  <c r="M15" i="13" l="1"/>
  <c r="Q15" i="13" s="1"/>
  <c r="N25" i="13" s="1"/>
  <c r="L15" i="13"/>
  <c r="P15" i="13" s="1"/>
  <c r="L16" i="13"/>
  <c r="P16" i="13" s="1"/>
  <c r="M26" i="13" s="1"/>
  <c r="M16" i="13"/>
  <c r="Q16" i="13" s="1"/>
  <c r="N26" i="13" s="1"/>
  <c r="D8" i="9"/>
  <c r="C8" i="9"/>
  <c r="B8" i="9"/>
  <c r="A8" i="9"/>
  <c r="A13" i="9" s="1"/>
  <c r="A18" i="9" s="1"/>
  <c r="A23" i="9" s="1"/>
  <c r="A30" i="9" s="1"/>
  <c r="F6" i="9"/>
  <c r="H6" i="9" s="1"/>
  <c r="F5" i="9"/>
  <c r="F4" i="9"/>
  <c r="M25" i="13" l="1"/>
  <c r="P23" i="13" s="1" a="1"/>
  <c r="A20" i="13" a="1"/>
  <c r="G4" i="9"/>
  <c r="H4" i="9" s="1"/>
  <c r="H5" i="9"/>
  <c r="A21" i="13" l="1"/>
  <c r="A26" i="13" s="1"/>
  <c r="A33" i="13" s="1"/>
  <c r="A20" i="13"/>
  <c r="A25" i="13" s="1"/>
  <c r="A32" i="13" s="1"/>
  <c r="D21" i="13"/>
  <c r="D20" i="13"/>
  <c r="B21" i="13"/>
  <c r="B26" i="13" s="1"/>
  <c r="B33" i="13" s="1"/>
  <c r="C20" i="13"/>
  <c r="C23" i="13" s="1" a="1"/>
  <c r="B20" i="13"/>
  <c r="B25" i="13" s="1"/>
  <c r="B32" i="13" s="1"/>
  <c r="C21" i="13"/>
  <c r="S25" i="13"/>
  <c r="S24" i="13"/>
  <c r="P26" i="13"/>
  <c r="P25" i="13"/>
  <c r="P24" i="13"/>
  <c r="P23" i="13"/>
  <c r="U23" i="13" s="1" a="1"/>
  <c r="S26" i="13"/>
  <c r="S23" i="13"/>
  <c r="Q25" i="13"/>
  <c r="Q23" i="13"/>
  <c r="R26" i="13"/>
  <c r="R24" i="13"/>
  <c r="Q26" i="13"/>
  <c r="Q24" i="13"/>
  <c r="R25" i="13"/>
  <c r="R23" i="13"/>
  <c r="I4" i="9"/>
  <c r="W25" i="13" l="1"/>
  <c r="W23" i="13"/>
  <c r="X26" i="13"/>
  <c r="X25" i="13"/>
  <c r="X24" i="13"/>
  <c r="X23" i="13"/>
  <c r="W26" i="13"/>
  <c r="W24" i="13"/>
  <c r="V23" i="13"/>
  <c r="AA23" i="13" s="1"/>
  <c r="U25" i="13"/>
  <c r="Z25" i="13" s="1"/>
  <c r="U23" i="13"/>
  <c r="Z23" i="13" s="1"/>
  <c r="V26" i="13"/>
  <c r="AA26" i="13" s="1"/>
  <c r="V24" i="13"/>
  <c r="AA24" i="13" s="1"/>
  <c r="U26" i="13"/>
  <c r="Z26" i="13" s="1"/>
  <c r="U24" i="13"/>
  <c r="Z24" i="13" s="1"/>
  <c r="V25" i="13"/>
  <c r="AA25" i="13" s="1"/>
  <c r="D25" i="13"/>
  <c r="D32" i="13" s="1"/>
  <c r="G30" i="13" s="1"/>
  <c r="D23" i="13"/>
  <c r="D30" i="13" s="1"/>
  <c r="C25" i="13"/>
  <c r="C32" i="13" s="1"/>
  <c r="F30" i="13" s="1"/>
  <c r="C23" i="13"/>
  <c r="C30" i="13" s="1"/>
  <c r="A36" i="13" s="1" a="1"/>
  <c r="C24" i="13"/>
  <c r="C31" i="13" s="1"/>
  <c r="D26" i="13"/>
  <c r="D33" i="13" s="1"/>
  <c r="G31" i="13" s="1"/>
  <c r="C26" i="13"/>
  <c r="C33" i="13" s="1"/>
  <c r="F31" i="13" s="1"/>
  <c r="D24" i="13"/>
  <c r="D31" i="13" s="1"/>
  <c r="J6" i="9"/>
  <c r="J4" i="9"/>
  <c r="J5" i="9"/>
  <c r="B39" i="13" l="1"/>
  <c r="B38" i="13"/>
  <c r="B37" i="13"/>
  <c r="B36" i="13"/>
  <c r="A39" i="13"/>
  <c r="A38" i="13"/>
  <c r="A37" i="13"/>
  <c r="A36" i="13"/>
  <c r="C39" i="13"/>
  <c r="C37" i="13"/>
  <c r="D38" i="13"/>
  <c r="D36" i="13"/>
  <c r="C38" i="13"/>
  <c r="C36" i="13"/>
  <c r="D39" i="13"/>
  <c r="D37" i="13"/>
  <c r="AB24" i="13"/>
  <c r="AC25" i="13"/>
  <c r="J30" i="13"/>
  <c r="J31" i="13"/>
  <c r="AB26" i="13"/>
  <c r="AC26" i="13"/>
  <c r="AC23" i="13"/>
  <c r="AB23" i="13"/>
  <c r="AC24" i="13"/>
  <c r="AB25" i="13"/>
  <c r="L4" i="9" a="1"/>
  <c r="L37" i="13" l="1"/>
  <c r="N39" i="13"/>
  <c r="K36" i="13"/>
  <c r="M38" i="13"/>
  <c r="H39" i="13"/>
  <c r="I38" i="13"/>
  <c r="F37" i="13"/>
  <c r="G36" i="13"/>
  <c r="I39" i="13"/>
  <c r="H38" i="13"/>
  <c r="H37" i="13"/>
  <c r="H36" i="13"/>
  <c r="G39" i="13"/>
  <c r="G38" i="13"/>
  <c r="G37" i="13"/>
  <c r="F36" i="13"/>
  <c r="A42" i="13" s="1" a="1"/>
  <c r="I37" i="13"/>
  <c r="F39" i="13"/>
  <c r="I36" i="13"/>
  <c r="F38" i="13"/>
  <c r="M6" i="9"/>
  <c r="Q6" i="9" s="1"/>
  <c r="H26" i="9" s="1"/>
  <c r="L5" i="9"/>
  <c r="P5" i="9" s="1"/>
  <c r="G25" i="9" s="1"/>
  <c r="N6" i="9"/>
  <c r="R6" i="9" s="1"/>
  <c r="I26" i="9" s="1"/>
  <c r="L4" i="9"/>
  <c r="P4" i="9" s="1"/>
  <c r="G24" i="9" s="1"/>
  <c r="L6" i="9"/>
  <c r="P6" i="9" s="1"/>
  <c r="G26" i="9" s="1"/>
  <c r="N4" i="9"/>
  <c r="R4" i="9" s="1"/>
  <c r="I24" i="9" s="1"/>
  <c r="N5" i="9"/>
  <c r="R5" i="9" s="1"/>
  <c r="I25" i="9" s="1"/>
  <c r="M4" i="9"/>
  <c r="Q4" i="9" s="1"/>
  <c r="H24" i="9" s="1"/>
  <c r="M5" i="9"/>
  <c r="Q5" i="9" s="1"/>
  <c r="H25" i="9" s="1"/>
  <c r="A42" i="13" l="1"/>
  <c r="A44" i="13"/>
  <c r="D44" i="13" s="1"/>
  <c r="A43" i="13"/>
  <c r="D43" i="13" s="1"/>
  <c r="A45" i="13"/>
  <c r="A9" i="9" a="1"/>
  <c r="C42" i="13" l="1"/>
  <c r="D42" i="13" s="1"/>
  <c r="D11" i="9"/>
  <c r="B9" i="9"/>
  <c r="C10" i="9"/>
  <c r="A9" i="9"/>
  <c r="A14" i="9" s="1"/>
  <c r="A19" i="9" s="1"/>
  <c r="A24" i="9" s="1"/>
  <c r="A31" i="9" s="1"/>
  <c r="B10" i="9"/>
  <c r="C11" i="9"/>
  <c r="A10" i="9"/>
  <c r="A15" i="9" s="1"/>
  <c r="B11" i="9"/>
  <c r="D9" i="9"/>
  <c r="A11" i="9"/>
  <c r="A16" i="9" s="1"/>
  <c r="C9" i="9"/>
  <c r="D10" i="9"/>
  <c r="E42" i="13" l="1"/>
  <c r="E43" i="13"/>
  <c r="E44" i="13"/>
  <c r="B13" i="9" a="1"/>
  <c r="G42" i="13" l="1" a="1"/>
  <c r="B14" i="9"/>
  <c r="B19" i="9" s="1"/>
  <c r="B24" i="9" s="1"/>
  <c r="B31" i="9" s="1"/>
  <c r="C16" i="9"/>
  <c r="D13" i="9"/>
  <c r="D18" i="9" s="1"/>
  <c r="D15" i="9"/>
  <c r="C15" i="9"/>
  <c r="B16" i="9"/>
  <c r="F16" i="9" s="1"/>
  <c r="H16" i="9" s="1"/>
  <c r="C14" i="9"/>
  <c r="C19" i="9" s="1"/>
  <c r="D14" i="9"/>
  <c r="D19" i="9" s="1"/>
  <c r="B13" i="9"/>
  <c r="B18" i="9" s="1"/>
  <c r="B23" i="9" s="1"/>
  <c r="B30" i="9" s="1"/>
  <c r="B15" i="9"/>
  <c r="F15" i="9" s="1"/>
  <c r="C13" i="9"/>
  <c r="C18" i="9" s="1"/>
  <c r="D16" i="9"/>
  <c r="I44" i="13" l="1"/>
  <c r="M44" i="13" s="1"/>
  <c r="H43" i="13"/>
  <c r="L43" i="13" s="1"/>
  <c r="G42" i="13"/>
  <c r="K42" i="13" s="1"/>
  <c r="A47" i="13" s="1" a="1"/>
  <c r="I43" i="13"/>
  <c r="M43" i="13" s="1"/>
  <c r="G43" i="13"/>
  <c r="K43" i="13" s="1"/>
  <c r="H42" i="13"/>
  <c r="L42" i="13" s="1"/>
  <c r="H44" i="13"/>
  <c r="L44" i="13" s="1"/>
  <c r="G44" i="13"/>
  <c r="K44" i="13" s="1"/>
  <c r="I42" i="13"/>
  <c r="M42" i="13" s="1"/>
  <c r="G15" i="9"/>
  <c r="H15" i="9" s="1"/>
  <c r="B50" i="13" l="1"/>
  <c r="B49" i="13"/>
  <c r="B48" i="13"/>
  <c r="B47" i="13"/>
  <c r="C50" i="13"/>
  <c r="A49" i="13"/>
  <c r="D47" i="13"/>
  <c r="A50" i="13"/>
  <c r="D48" i="13"/>
  <c r="C47" i="13"/>
  <c r="C49" i="13"/>
  <c r="C48" i="13"/>
  <c r="D50" i="13"/>
  <c r="A48" i="13"/>
  <c r="D49" i="13"/>
  <c r="A47" i="13"/>
  <c r="I15" i="9"/>
  <c r="J16" i="9" s="1"/>
  <c r="G47" i="13" l="1"/>
  <c r="I48" i="13" s="1"/>
  <c r="M48" i="13" s="1"/>
  <c r="L49" i="13" s="1"/>
  <c r="J15" i="9"/>
  <c r="L15" i="9" s="1" a="1"/>
  <c r="G49" i="13" l="1"/>
  <c r="I50" i="13" s="1"/>
  <c r="S48" i="13" s="1"/>
  <c r="Q50" i="13" s="1"/>
  <c r="I49" i="13"/>
  <c r="Q48" i="13" s="1"/>
  <c r="S50" i="13" s="1"/>
  <c r="I47" i="13"/>
  <c r="L48" i="13" s="1"/>
  <c r="M16" i="9"/>
  <c r="Q16" i="9" s="1"/>
  <c r="N26" i="9" s="1"/>
  <c r="L16" i="9"/>
  <c r="P16" i="9" s="1"/>
  <c r="M26" i="9" s="1"/>
  <c r="L15" i="9"/>
  <c r="P15" i="9" s="1"/>
  <c r="M25" i="9" s="1"/>
  <c r="M15" i="9"/>
  <c r="Q15" i="9" s="1"/>
  <c r="N25" i="9" s="1"/>
  <c r="M49" i="13" l="1"/>
  <c r="U47" i="13" a="1"/>
  <c r="P23" i="9" a="1"/>
  <c r="S23" i="9" s="1"/>
  <c r="A20" i="9" a="1"/>
  <c r="W50" i="13" l="1"/>
  <c r="W49" i="13"/>
  <c r="W48" i="13"/>
  <c r="W47" i="13"/>
  <c r="X50" i="13"/>
  <c r="U48" i="13"/>
  <c r="V50" i="13"/>
  <c r="U49" i="13"/>
  <c r="X49" i="13"/>
  <c r="V48" i="13"/>
  <c r="U47" i="13"/>
  <c r="Z47" i="13" s="1" a="1"/>
  <c r="V49" i="13"/>
  <c r="X47" i="13"/>
  <c r="V47" i="13"/>
  <c r="U50" i="13"/>
  <c r="X48" i="13"/>
  <c r="S26" i="9"/>
  <c r="Q24" i="9"/>
  <c r="Q25" i="9"/>
  <c r="P26" i="9"/>
  <c r="R23" i="9"/>
  <c r="R24" i="9"/>
  <c r="R25" i="9"/>
  <c r="P23" i="9"/>
  <c r="S25" i="9"/>
  <c r="Q26" i="9"/>
  <c r="S24" i="9"/>
  <c r="R26" i="9"/>
  <c r="Q23" i="9"/>
  <c r="P24" i="9"/>
  <c r="P25" i="9"/>
  <c r="U23" i="9" a="1"/>
  <c r="X26" i="9" s="1"/>
  <c r="D21" i="9"/>
  <c r="A21" i="9"/>
  <c r="A26" i="9" s="1"/>
  <c r="A33" i="9" s="1"/>
  <c r="C21" i="9"/>
  <c r="B21" i="9"/>
  <c r="B26" i="9" s="1"/>
  <c r="B33" i="9" s="1"/>
  <c r="A20" i="9"/>
  <c r="A25" i="9" s="1"/>
  <c r="A32" i="9" s="1"/>
  <c r="C20" i="9"/>
  <c r="B20" i="9"/>
  <c r="B25" i="9" s="1"/>
  <c r="B32" i="9" s="1"/>
  <c r="D20" i="9"/>
  <c r="AA50" i="13" l="1"/>
  <c r="B55" i="13" s="1"/>
  <c r="AA49" i="13"/>
  <c r="B54" i="13" s="1"/>
  <c r="AA48" i="13"/>
  <c r="B53" i="13" s="1"/>
  <c r="AA47" i="13"/>
  <c r="B52" i="13" s="1"/>
  <c r="AB50" i="13"/>
  <c r="C55" i="13" s="1"/>
  <c r="Z49" i="13"/>
  <c r="A54" i="13" s="1"/>
  <c r="AC47" i="13"/>
  <c r="D52" i="13" s="1"/>
  <c r="AC48" i="13"/>
  <c r="D53" i="13" s="1"/>
  <c r="AB47" i="13"/>
  <c r="C52" i="13" s="1"/>
  <c r="Z50" i="13"/>
  <c r="A55" i="13" s="1"/>
  <c r="AC50" i="13"/>
  <c r="D55" i="13" s="1"/>
  <c r="AB49" i="13"/>
  <c r="C54" i="13" s="1"/>
  <c r="Z48" i="13"/>
  <c r="A53" i="13" s="1"/>
  <c r="AB48" i="13"/>
  <c r="C53" i="13" s="1"/>
  <c r="Z47" i="13"/>
  <c r="A52" i="13" s="1"/>
  <c r="AC49" i="13"/>
  <c r="D54" i="13" s="1"/>
  <c r="W24" i="9"/>
  <c r="U26" i="9"/>
  <c r="Z26" i="9" s="1"/>
  <c r="V23" i="9"/>
  <c r="AA23" i="9" s="1"/>
  <c r="V25" i="9"/>
  <c r="W23" i="9"/>
  <c r="V24" i="9"/>
  <c r="AA24" i="9" s="1"/>
  <c r="W25" i="9"/>
  <c r="W26" i="9"/>
  <c r="U25" i="9"/>
  <c r="Z25" i="9" s="1"/>
  <c r="U23" i="9"/>
  <c r="Z23" i="9" s="1"/>
  <c r="U24" i="9"/>
  <c r="Z24" i="9" s="1"/>
  <c r="V26" i="9"/>
  <c r="AA26" i="9" s="1"/>
  <c r="X23" i="9"/>
  <c r="X24" i="9"/>
  <c r="X25" i="9"/>
  <c r="AA25" i="9"/>
  <c r="C23" i="9" a="1"/>
  <c r="G52" i="13" l="1"/>
  <c r="I52" i="13" s="1"/>
  <c r="M54" i="13" s="1"/>
  <c r="D25" i="9"/>
  <c r="C23" i="9"/>
  <c r="D26" i="9"/>
  <c r="C26" i="9"/>
  <c r="D23" i="9"/>
  <c r="D24" i="9"/>
  <c r="C24" i="9"/>
  <c r="C25" i="9"/>
  <c r="N55" i="13" l="1"/>
  <c r="I53" i="13"/>
  <c r="N54" i="13" s="1"/>
  <c r="M55" i="13" s="1"/>
  <c r="D32" i="9"/>
  <c r="G30" i="9" s="1"/>
  <c r="AC25" i="9"/>
  <c r="C32" i="9"/>
  <c r="F30" i="9" s="1"/>
  <c r="AB25" i="9"/>
  <c r="C31" i="9"/>
  <c r="AB24" i="9"/>
  <c r="D30" i="9"/>
  <c r="AC23" i="9"/>
  <c r="C33" i="9"/>
  <c r="F31" i="9" s="1"/>
  <c r="AB26" i="9"/>
  <c r="D33" i="9"/>
  <c r="G31" i="9" s="1"/>
  <c r="AC26" i="9"/>
  <c r="D31" i="9"/>
  <c r="AC24" i="9"/>
  <c r="C30" i="9"/>
  <c r="AB23" i="9"/>
  <c r="P52" i="13" l="1" a="1"/>
  <c r="A36" i="9" a="1"/>
  <c r="D39" i="9" s="1"/>
  <c r="J31" i="9"/>
  <c r="J30" i="9"/>
  <c r="R55" i="13" l="1"/>
  <c r="R54" i="13"/>
  <c r="R53" i="13"/>
  <c r="R52" i="13"/>
  <c r="S54" i="13"/>
  <c r="Q53" i="13"/>
  <c r="P52" i="13"/>
  <c r="U52" i="13" s="1" a="1"/>
  <c r="P53" i="13"/>
  <c r="Q54" i="13"/>
  <c r="P55" i="13"/>
  <c r="S53" i="13"/>
  <c r="Q52" i="13"/>
  <c r="S55" i="13"/>
  <c r="Q55" i="13"/>
  <c r="P54" i="13"/>
  <c r="S52" i="13"/>
  <c r="B38" i="9"/>
  <c r="C36" i="9"/>
  <c r="D37" i="9"/>
  <c r="C39" i="9"/>
  <c r="B36" i="9"/>
  <c r="A38" i="9"/>
  <c r="D38" i="9"/>
  <c r="C38" i="9"/>
  <c r="D36" i="9"/>
  <c r="A36" i="9"/>
  <c r="C37" i="9"/>
  <c r="B39" i="9"/>
  <c r="A37" i="9"/>
  <c r="B37" i="9"/>
  <c r="A39" i="9"/>
  <c r="G39" i="9"/>
  <c r="G38" i="9"/>
  <c r="G37" i="9"/>
  <c r="G36" i="9"/>
  <c r="F39" i="9"/>
  <c r="F38" i="9"/>
  <c r="F37" i="9"/>
  <c r="F36" i="9"/>
  <c r="I39" i="9"/>
  <c r="I38" i="9"/>
  <c r="I37" i="9"/>
  <c r="I36" i="9"/>
  <c r="H39" i="9"/>
  <c r="H38" i="9"/>
  <c r="H37" i="9"/>
  <c r="H36" i="9"/>
  <c r="L37" i="9"/>
  <c r="K36" i="9"/>
  <c r="N39" i="9"/>
  <c r="M38" i="9"/>
  <c r="V55" i="13" l="1"/>
  <c r="B62" i="13" s="1"/>
  <c r="V54" i="13"/>
  <c r="B61" i="13" s="1"/>
  <c r="V53" i="13"/>
  <c r="B60" i="13" s="1"/>
  <c r="V52" i="13"/>
  <c r="B59" i="13" s="1"/>
  <c r="U53" i="13"/>
  <c r="A60" i="13" s="1"/>
  <c r="U54" i="13"/>
  <c r="A61" i="13" s="1"/>
  <c r="X52" i="13"/>
  <c r="D59" i="13" s="1"/>
  <c r="W55" i="13"/>
  <c r="C62" i="13" s="1"/>
  <c r="F60" i="13" s="1"/>
  <c r="X54" i="13"/>
  <c r="D61" i="13" s="1"/>
  <c r="G59" i="13" s="1"/>
  <c r="W53" i="13"/>
  <c r="C60" i="13" s="1"/>
  <c r="U52" i="13"/>
  <c r="A59" i="13" s="1"/>
  <c r="X55" i="13"/>
  <c r="D62" i="13" s="1"/>
  <c r="G60" i="13" s="1"/>
  <c r="W54" i="13"/>
  <c r="C61" i="13" s="1"/>
  <c r="F59" i="13" s="1"/>
  <c r="U55" i="13"/>
  <c r="A62" i="13" s="1"/>
  <c r="X53" i="13"/>
  <c r="D60" i="13" s="1"/>
  <c r="W52" i="13"/>
  <c r="C59" i="13" s="1"/>
  <c r="A42" i="9" a="1"/>
  <c r="A43" i="9" s="1"/>
  <c r="D43" i="9" s="1"/>
  <c r="A65" i="13" l="1" a="1"/>
  <c r="J60" i="13"/>
  <c r="J59" i="13"/>
  <c r="A44" i="9"/>
  <c r="D44" i="9" s="1"/>
  <c r="A45" i="9"/>
  <c r="A42" i="9"/>
  <c r="C42" i="9"/>
  <c r="D42" i="9" s="1"/>
  <c r="E42" i="9" s="1"/>
  <c r="H68" i="13" l="1"/>
  <c r="I67" i="13"/>
  <c r="F66" i="13"/>
  <c r="G65" i="13"/>
  <c r="G67" i="13"/>
  <c r="F68" i="13"/>
  <c r="F67" i="13"/>
  <c r="I66" i="13"/>
  <c r="I65" i="13"/>
  <c r="I68" i="13"/>
  <c r="H67" i="13"/>
  <c r="H66" i="13"/>
  <c r="H65" i="13"/>
  <c r="G68" i="13"/>
  <c r="G66" i="13"/>
  <c r="F65" i="13"/>
  <c r="L66" i="13"/>
  <c r="K65" i="13"/>
  <c r="N68" i="13"/>
  <c r="M67" i="13"/>
  <c r="B68" i="13"/>
  <c r="B67" i="13"/>
  <c r="B66" i="13"/>
  <c r="B65" i="13"/>
  <c r="C65" i="13"/>
  <c r="D67" i="13"/>
  <c r="D68" i="13"/>
  <c r="C67" i="13"/>
  <c r="A66" i="13"/>
  <c r="C68" i="13"/>
  <c r="A67" i="13"/>
  <c r="D65" i="13"/>
  <c r="A68" i="13"/>
  <c r="D66" i="13"/>
  <c r="C66" i="13"/>
  <c r="A65" i="13"/>
  <c r="A71" i="13" s="1" a="1"/>
  <c r="E43" i="9"/>
  <c r="E44" i="9"/>
  <c r="A71" i="13" l="1"/>
  <c r="A74" i="13"/>
  <c r="A73" i="13"/>
  <c r="D73" i="13" s="1"/>
  <c r="A72" i="13"/>
  <c r="D72" i="13" s="1"/>
  <c r="G42" i="9" a="1"/>
  <c r="H44" i="9" s="1"/>
  <c r="L44" i="9" s="1"/>
  <c r="V32" i="12"/>
  <c r="U32" i="12"/>
  <c r="T32" i="12"/>
  <c r="S32" i="12"/>
  <c r="V31" i="12"/>
  <c r="U31" i="12"/>
  <c r="T31" i="12"/>
  <c r="S31" i="12"/>
  <c r="V30" i="12"/>
  <c r="U30" i="12"/>
  <c r="T30" i="12"/>
  <c r="S30" i="12"/>
  <c r="V29" i="12"/>
  <c r="U29" i="12"/>
  <c r="T29" i="12"/>
  <c r="S29" i="12"/>
  <c r="T20" i="12"/>
  <c r="S20" i="12"/>
  <c r="T19" i="12"/>
  <c r="S19" i="12"/>
  <c r="V18" i="12"/>
  <c r="U18" i="12"/>
  <c r="T18" i="12"/>
  <c r="S18" i="12"/>
  <c r="V17" i="12"/>
  <c r="U17" i="12"/>
  <c r="T17" i="12"/>
  <c r="S17" i="12"/>
  <c r="S13" i="12"/>
  <c r="S12" i="12"/>
  <c r="S11" i="12"/>
  <c r="V10" i="12"/>
  <c r="U10" i="12"/>
  <c r="T10" i="12"/>
  <c r="F6" i="12"/>
  <c r="I6" i="12" s="1"/>
  <c r="J6" i="12" s="1"/>
  <c r="F5" i="12"/>
  <c r="G5" i="12" s="1"/>
  <c r="F4" i="12"/>
  <c r="I4" i="12" s="1"/>
  <c r="J4" i="12" s="1"/>
  <c r="F3" i="12"/>
  <c r="G3" i="12" s="1"/>
  <c r="C71" i="13" l="1"/>
  <c r="D71" i="13" s="1"/>
  <c r="I42" i="9"/>
  <c r="M42" i="9" s="1"/>
  <c r="G44" i="9"/>
  <c r="K44" i="9" s="1"/>
  <c r="G43" i="9"/>
  <c r="K43" i="9" s="1"/>
  <c r="H43" i="9"/>
  <c r="L43" i="9" s="1"/>
  <c r="I44" i="9"/>
  <c r="M44" i="9" s="1"/>
  <c r="I43" i="9"/>
  <c r="M43" i="9" s="1"/>
  <c r="G42" i="9"/>
  <c r="K42" i="9" s="1"/>
  <c r="H42" i="9"/>
  <c r="L42" i="9" s="1"/>
  <c r="G4" i="12"/>
  <c r="I5" i="12"/>
  <c r="J5" i="12" s="1"/>
  <c r="G6" i="12"/>
  <c r="E71" i="13" l="1"/>
  <c r="E72" i="13"/>
  <c r="E73" i="13"/>
  <c r="A47" i="9" a="1"/>
  <c r="A49" i="9" s="1"/>
  <c r="H3" i="12"/>
  <c r="I3" i="12" s="1"/>
  <c r="J3" i="12" s="1"/>
  <c r="K3" i="12" s="1"/>
  <c r="L3" i="12" s="1"/>
  <c r="G71" i="13" l="1" a="1"/>
  <c r="C47" i="9"/>
  <c r="C50" i="9"/>
  <c r="B47" i="9"/>
  <c r="A47" i="9"/>
  <c r="C49" i="9"/>
  <c r="D47" i="9"/>
  <c r="B50" i="9"/>
  <c r="B49" i="9"/>
  <c r="D50" i="9"/>
  <c r="B48" i="9"/>
  <c r="C48" i="9"/>
  <c r="D49" i="9"/>
  <c r="A50" i="9"/>
  <c r="A48" i="9"/>
  <c r="G47" i="9" s="1"/>
  <c r="G49" i="9" s="1"/>
  <c r="I50" i="9" s="1"/>
  <c r="S48" i="9" s="1"/>
  <c r="Q50" i="9" s="1"/>
  <c r="D48" i="9"/>
  <c r="I47" i="9"/>
  <c r="L48" i="9" s="1"/>
  <c r="M49" i="9" s="1"/>
  <c r="L6" i="12"/>
  <c r="L5" i="12"/>
  <c r="L4" i="12"/>
  <c r="I73" i="13" l="1"/>
  <c r="M73" i="13" s="1"/>
  <c r="H72" i="13"/>
  <c r="L72" i="13" s="1"/>
  <c r="G71" i="13"/>
  <c r="K71" i="13" s="1"/>
  <c r="G72" i="13"/>
  <c r="K72" i="13" s="1"/>
  <c r="H73" i="13"/>
  <c r="L73" i="13" s="1"/>
  <c r="I71" i="13"/>
  <c r="M71" i="13" s="1"/>
  <c r="G73" i="13"/>
  <c r="K73" i="13" s="1"/>
  <c r="H71" i="13"/>
  <c r="L71" i="13" s="1"/>
  <c r="I72" i="13"/>
  <c r="M72" i="13" s="1"/>
  <c r="I48" i="9"/>
  <c r="M48" i="9" s="1"/>
  <c r="L49" i="9" s="1"/>
  <c r="I49" i="9"/>
  <c r="Q48" i="9" s="1"/>
  <c r="S50" i="9" s="1"/>
  <c r="U47" i="9" s="1" a="1"/>
  <c r="V47" i="9" s="1"/>
  <c r="N3" i="12" a="1"/>
  <c r="N6" i="12" s="1"/>
  <c r="S6" i="12" s="1"/>
  <c r="X6" i="12" s="1"/>
  <c r="A76" i="13" l="1" a="1"/>
  <c r="W47" i="9"/>
  <c r="X48" i="9"/>
  <c r="U50" i="9"/>
  <c r="W50" i="9"/>
  <c r="U48" i="9"/>
  <c r="W48" i="9"/>
  <c r="W49" i="9"/>
  <c r="X47" i="9"/>
  <c r="V48" i="9"/>
  <c r="X49" i="9"/>
  <c r="X50" i="9"/>
  <c r="U47" i="9"/>
  <c r="U49" i="9"/>
  <c r="V49" i="9"/>
  <c r="V50" i="9"/>
  <c r="Z47" i="9" a="1"/>
  <c r="O6" i="12"/>
  <c r="T6" i="12" s="1"/>
  <c r="Y6" i="12" s="1"/>
  <c r="P5" i="12"/>
  <c r="U5" i="12" s="1"/>
  <c r="Z5" i="12" s="1"/>
  <c r="O3" i="12"/>
  <c r="T3" i="12" s="1"/>
  <c r="Y3" i="12" s="1"/>
  <c r="N4" i="12"/>
  <c r="S4" i="12" s="1"/>
  <c r="X4" i="12" s="1"/>
  <c r="Q4" i="12"/>
  <c r="V4" i="12" s="1"/>
  <c r="AA4" i="12" s="1"/>
  <c r="O4" i="12"/>
  <c r="T4" i="12" s="1"/>
  <c r="Y4" i="12" s="1"/>
  <c r="P6" i="12"/>
  <c r="U6" i="12" s="1"/>
  <c r="Z6" i="12" s="1"/>
  <c r="N3" i="12"/>
  <c r="S3" i="12" s="1"/>
  <c r="P3" i="12"/>
  <c r="U3" i="12" s="1"/>
  <c r="Z3" i="12" s="1"/>
  <c r="Q6" i="12"/>
  <c r="V6" i="12" s="1"/>
  <c r="AA6" i="12" s="1"/>
  <c r="P4" i="12"/>
  <c r="U4" i="12" s="1"/>
  <c r="Z4" i="12" s="1"/>
  <c r="N5" i="12"/>
  <c r="S5" i="12" s="1"/>
  <c r="X5" i="12" s="1"/>
  <c r="Q3" i="12"/>
  <c r="V3" i="12" s="1"/>
  <c r="AA3" i="12" s="1"/>
  <c r="O5" i="12"/>
  <c r="T5" i="12" s="1"/>
  <c r="Y5" i="12" s="1"/>
  <c r="Q5" i="12"/>
  <c r="V5" i="12" s="1"/>
  <c r="AA5" i="12" s="1"/>
  <c r="X3" i="12"/>
  <c r="B79" i="13" l="1"/>
  <c r="B78" i="13"/>
  <c r="B77" i="13"/>
  <c r="B76" i="13"/>
  <c r="A78" i="13"/>
  <c r="C76" i="13"/>
  <c r="D78" i="13"/>
  <c r="C77" i="13"/>
  <c r="A76" i="13"/>
  <c r="D79" i="13"/>
  <c r="C78" i="13"/>
  <c r="A77" i="13"/>
  <c r="C79" i="13"/>
  <c r="D76" i="13"/>
  <c r="A79" i="13"/>
  <c r="D77" i="13"/>
  <c r="Z47" i="9"/>
  <c r="A52" i="9" s="1"/>
  <c r="AC48" i="9"/>
  <c r="D53" i="9" s="1"/>
  <c r="Z48" i="9"/>
  <c r="A53" i="9" s="1"/>
  <c r="AB50" i="9"/>
  <c r="C55" i="9" s="1"/>
  <c r="AA50" i="9"/>
  <c r="B55" i="9" s="1"/>
  <c r="AB49" i="9"/>
  <c r="C54" i="9" s="1"/>
  <c r="AA48" i="9"/>
  <c r="B53" i="9" s="1"/>
  <c r="AC50" i="9"/>
  <c r="D55" i="9" s="1"/>
  <c r="AB47" i="9"/>
  <c r="C52" i="9" s="1"/>
  <c r="Z49" i="9"/>
  <c r="A54" i="9" s="1"/>
  <c r="AC47" i="9"/>
  <c r="D52" i="9" s="1"/>
  <c r="AA49" i="9"/>
  <c r="B54" i="9" s="1"/>
  <c r="AC49" i="9"/>
  <c r="D54" i="9" s="1"/>
  <c r="Z50" i="9"/>
  <c r="A55" i="9" s="1"/>
  <c r="AB48" i="9"/>
  <c r="C53" i="9" s="1"/>
  <c r="AA47" i="9"/>
  <c r="B52" i="9" s="1"/>
  <c r="A10" i="12" a="1"/>
  <c r="A11" i="12" s="1"/>
  <c r="G76" i="13" l="1"/>
  <c r="G52" i="9"/>
  <c r="I52" i="9" s="1"/>
  <c r="M54" i="9" s="1"/>
  <c r="D12" i="12"/>
  <c r="D10" i="12"/>
  <c r="C12" i="12"/>
  <c r="A12" i="12"/>
  <c r="C10" i="12"/>
  <c r="B12" i="12"/>
  <c r="F12" i="12" s="1"/>
  <c r="I12" i="12" s="1"/>
  <c r="D13" i="12"/>
  <c r="A13" i="12"/>
  <c r="B10" i="12"/>
  <c r="D11" i="12"/>
  <c r="C13" i="12"/>
  <c r="A10" i="12"/>
  <c r="C11" i="12"/>
  <c r="B13" i="12"/>
  <c r="F13" i="12" s="1"/>
  <c r="G13" i="12" s="1"/>
  <c r="B11" i="12"/>
  <c r="F11" i="12" s="1"/>
  <c r="G11" i="12" s="1"/>
  <c r="G12" i="12"/>
  <c r="G78" i="13" l="1"/>
  <c r="I79" i="13" s="1"/>
  <c r="S77" i="13" s="1"/>
  <c r="Q79" i="13" s="1"/>
  <c r="I78" i="13"/>
  <c r="Q77" i="13" s="1"/>
  <c r="S79" i="13" s="1"/>
  <c r="I77" i="13"/>
  <c r="M77" i="13" s="1"/>
  <c r="L78" i="13" s="1"/>
  <c r="I76" i="13"/>
  <c r="L77" i="13" s="1"/>
  <c r="N55" i="9"/>
  <c r="I53" i="9"/>
  <c r="N54" i="9" s="1"/>
  <c r="M55" i="9" s="1"/>
  <c r="I13" i="12"/>
  <c r="J13" i="12" s="1"/>
  <c r="H11" i="12"/>
  <c r="I11" i="12" s="1"/>
  <c r="J11" i="12" s="1"/>
  <c r="J12" i="12"/>
  <c r="M78" i="13" l="1"/>
  <c r="U76" i="13" a="1"/>
  <c r="P52" i="9" a="1"/>
  <c r="K11" i="12"/>
  <c r="W79" i="13" l="1"/>
  <c r="W78" i="13"/>
  <c r="W77" i="13"/>
  <c r="W76" i="13"/>
  <c r="V77" i="13"/>
  <c r="U76" i="13"/>
  <c r="X79" i="13"/>
  <c r="V78" i="13"/>
  <c r="U77" i="13"/>
  <c r="V79" i="13"/>
  <c r="U78" i="13"/>
  <c r="X76" i="13"/>
  <c r="U79" i="13"/>
  <c r="X77" i="13"/>
  <c r="V76" i="13"/>
  <c r="X78" i="13"/>
  <c r="S53" i="9"/>
  <c r="Q54" i="9"/>
  <c r="Q52" i="9"/>
  <c r="P54" i="9"/>
  <c r="R54" i="9"/>
  <c r="S52" i="9"/>
  <c r="P53" i="9"/>
  <c r="Q53" i="9"/>
  <c r="R52" i="9"/>
  <c r="Q55" i="9"/>
  <c r="R53" i="9"/>
  <c r="P55" i="9"/>
  <c r="S54" i="9"/>
  <c r="P52" i="9"/>
  <c r="S55" i="9"/>
  <c r="R55" i="9"/>
  <c r="L11" i="12"/>
  <c r="L12" i="12"/>
  <c r="L13" i="12"/>
  <c r="Z76" i="13" l="1" a="1"/>
  <c r="U52" i="9" a="1"/>
  <c r="O11" i="12" a="1"/>
  <c r="AA79" i="13" l="1"/>
  <c r="B84" i="13" s="1"/>
  <c r="AA78" i="13"/>
  <c r="B83" i="13" s="1"/>
  <c r="AA77" i="13"/>
  <c r="B82" i="13" s="1"/>
  <c r="AA76" i="13"/>
  <c r="B81" i="13" s="1"/>
  <c r="AC79" i="13"/>
  <c r="D84" i="13" s="1"/>
  <c r="AB78" i="13"/>
  <c r="C83" i="13" s="1"/>
  <c r="Z77" i="13"/>
  <c r="A82" i="13" s="1"/>
  <c r="AB79" i="13"/>
  <c r="C84" i="13" s="1"/>
  <c r="Z78" i="13"/>
  <c r="A83" i="13" s="1"/>
  <c r="AC76" i="13"/>
  <c r="D81" i="13" s="1"/>
  <c r="Z79" i="13"/>
  <c r="A84" i="13" s="1"/>
  <c r="AC77" i="13"/>
  <c r="D82" i="13" s="1"/>
  <c r="AB76" i="13"/>
  <c r="C81" i="13" s="1"/>
  <c r="AC78" i="13"/>
  <c r="D83" i="13" s="1"/>
  <c r="AB77" i="13"/>
  <c r="C82" i="13" s="1"/>
  <c r="Z76" i="13"/>
  <c r="A81" i="13" s="1"/>
  <c r="W53" i="9"/>
  <c r="C60" i="9" s="1"/>
  <c r="V53" i="9"/>
  <c r="B60" i="9" s="1"/>
  <c r="W52" i="9"/>
  <c r="C59" i="9" s="1"/>
  <c r="X53" i="9"/>
  <c r="D60" i="9" s="1"/>
  <c r="U52" i="9"/>
  <c r="A59" i="9" s="1"/>
  <c r="V54" i="9"/>
  <c r="B61" i="9" s="1"/>
  <c r="X55" i="9"/>
  <c r="D62" i="9" s="1"/>
  <c r="G60" i="9" s="1"/>
  <c r="U54" i="9"/>
  <c r="A61" i="9" s="1"/>
  <c r="V55" i="9"/>
  <c r="B62" i="9" s="1"/>
  <c r="W54" i="9"/>
  <c r="C61" i="9" s="1"/>
  <c r="F59" i="9" s="1"/>
  <c r="U53" i="9"/>
  <c r="A60" i="9" s="1"/>
  <c r="U55" i="9"/>
  <c r="A62" i="9" s="1"/>
  <c r="W55" i="9"/>
  <c r="C62" i="9" s="1"/>
  <c r="F60" i="9" s="1"/>
  <c r="V52" i="9"/>
  <c r="B59" i="9" s="1"/>
  <c r="X52" i="9"/>
  <c r="D59" i="9" s="1"/>
  <c r="X54" i="9"/>
  <c r="D61" i="9" s="1"/>
  <c r="G59" i="9" s="1"/>
  <c r="Q13" i="12"/>
  <c r="V13" i="12" s="1"/>
  <c r="P12" i="12"/>
  <c r="U12" i="12" s="1"/>
  <c r="O11" i="12"/>
  <c r="T11" i="12" s="1"/>
  <c r="P13" i="12"/>
  <c r="U13" i="12" s="1"/>
  <c r="Q11" i="12"/>
  <c r="V11" i="12" s="1"/>
  <c r="Q12" i="12"/>
  <c r="V12" i="12" s="1"/>
  <c r="O13" i="12"/>
  <c r="T13" i="12" s="1"/>
  <c r="P11" i="12"/>
  <c r="U11" i="12" s="1"/>
  <c r="O12" i="12"/>
  <c r="T12" i="12" s="1"/>
  <c r="G81" i="13" l="1"/>
  <c r="I81" i="13" s="1"/>
  <c r="M83" i="13" s="1"/>
  <c r="J60" i="9"/>
  <c r="J59" i="9"/>
  <c r="A65" i="9" a="1"/>
  <c r="X10" i="12" a="1"/>
  <c r="A17" i="12" a="1"/>
  <c r="N84" i="13" l="1"/>
  <c r="I82" i="13"/>
  <c r="N83" i="13" s="1"/>
  <c r="M84" i="13" s="1"/>
  <c r="A65" i="9"/>
  <c r="D66" i="9"/>
  <c r="D65" i="9"/>
  <c r="C66" i="9"/>
  <c r="A67" i="9"/>
  <c r="C67" i="9"/>
  <c r="B68" i="9"/>
  <c r="B65" i="9"/>
  <c r="C65" i="9"/>
  <c r="C68" i="9"/>
  <c r="B67" i="9"/>
  <c r="D68" i="9"/>
  <c r="B66" i="9"/>
  <c r="A68" i="9"/>
  <c r="A66" i="9"/>
  <c r="D67" i="9"/>
  <c r="M67" i="9"/>
  <c r="K65" i="9"/>
  <c r="L66" i="9"/>
  <c r="N68" i="9"/>
  <c r="G66" i="9"/>
  <c r="G67" i="9"/>
  <c r="F66" i="9"/>
  <c r="I67" i="9"/>
  <c r="H68" i="9"/>
  <c r="F65" i="9"/>
  <c r="F67" i="9"/>
  <c r="H67" i="9"/>
  <c r="H66" i="9"/>
  <c r="H65" i="9"/>
  <c r="I65" i="9"/>
  <c r="I66" i="9"/>
  <c r="I68" i="9"/>
  <c r="G65" i="9"/>
  <c r="G68" i="9"/>
  <c r="F68" i="9"/>
  <c r="X13" i="12"/>
  <c r="X12" i="12"/>
  <c r="X11" i="12"/>
  <c r="X10" i="12"/>
  <c r="AA13" i="12"/>
  <c r="Z12" i="12"/>
  <c r="Y11" i="12"/>
  <c r="Z13" i="12"/>
  <c r="Y12" i="12"/>
  <c r="AA10" i="12"/>
  <c r="Y13" i="12"/>
  <c r="AA11" i="12"/>
  <c r="Z10" i="12"/>
  <c r="Y10" i="12"/>
  <c r="AA12" i="12"/>
  <c r="Z11" i="12"/>
  <c r="A20" i="12"/>
  <c r="A19" i="12"/>
  <c r="A18" i="12"/>
  <c r="A17" i="12"/>
  <c r="B20" i="12"/>
  <c r="D18" i="12"/>
  <c r="C17" i="12"/>
  <c r="D19" i="12"/>
  <c r="C18" i="12"/>
  <c r="B17" i="12"/>
  <c r="D20" i="12"/>
  <c r="C19" i="12"/>
  <c r="F19" i="12" s="1"/>
  <c r="B18" i="12"/>
  <c r="C20" i="12"/>
  <c r="F20" i="12" s="1"/>
  <c r="B19" i="12"/>
  <c r="D17" i="12"/>
  <c r="P81" i="13" l="1" a="1"/>
  <c r="A71" i="9" a="1"/>
  <c r="A71" i="9" s="1"/>
  <c r="G19" i="12"/>
  <c r="G20" i="12"/>
  <c r="I20" i="12"/>
  <c r="R84" i="13" l="1"/>
  <c r="R83" i="13"/>
  <c r="R82" i="13"/>
  <c r="R81" i="13"/>
  <c r="P84" i="13"/>
  <c r="S82" i="13"/>
  <c r="Q81" i="13"/>
  <c r="S83" i="13"/>
  <c r="Q82" i="13"/>
  <c r="P81" i="13"/>
  <c r="S84" i="13"/>
  <c r="Q83" i="13"/>
  <c r="P82" i="13"/>
  <c r="Q84" i="13"/>
  <c r="P83" i="13"/>
  <c r="S81" i="13"/>
  <c r="A74" i="9"/>
  <c r="A72" i="9"/>
  <c r="D72" i="9" s="1"/>
  <c r="A73" i="9"/>
  <c r="D73" i="9" s="1"/>
  <c r="C71" i="9"/>
  <c r="D71" i="9" s="1"/>
  <c r="E71" i="9" s="1"/>
  <c r="H19" i="12"/>
  <c r="I19" i="12" s="1"/>
  <c r="J20" i="12"/>
  <c r="U81" i="13" l="1" a="1"/>
  <c r="E72" i="9"/>
  <c r="E73" i="9"/>
  <c r="J19" i="12"/>
  <c r="K19" i="12" s="1"/>
  <c r="L20" i="12" s="1"/>
  <c r="V84" i="13" l="1"/>
  <c r="B91" i="13" s="1"/>
  <c r="V83" i="13"/>
  <c r="B90" i="13" s="1"/>
  <c r="V82" i="13"/>
  <c r="B89" i="13" s="1"/>
  <c r="V81" i="13"/>
  <c r="B88" i="13" s="1"/>
  <c r="X83" i="13"/>
  <c r="D90" i="13" s="1"/>
  <c r="G88" i="13" s="1"/>
  <c r="W82" i="13"/>
  <c r="C89" i="13" s="1"/>
  <c r="U81" i="13"/>
  <c r="A88" i="13" s="1"/>
  <c r="X84" i="13"/>
  <c r="D91" i="13" s="1"/>
  <c r="G89" i="13" s="1"/>
  <c r="W83" i="13"/>
  <c r="C90" i="13" s="1"/>
  <c r="F88" i="13" s="1"/>
  <c r="U82" i="13"/>
  <c r="A89" i="13" s="1"/>
  <c r="W84" i="13"/>
  <c r="C91" i="13" s="1"/>
  <c r="F89" i="13" s="1"/>
  <c r="U83" i="13"/>
  <c r="A90" i="13" s="1"/>
  <c r="X81" i="13"/>
  <c r="D88" i="13" s="1"/>
  <c r="U84" i="13"/>
  <c r="A91" i="13" s="1"/>
  <c r="X82" i="13"/>
  <c r="D89" i="13" s="1"/>
  <c r="W81" i="13"/>
  <c r="C88" i="13" s="1"/>
  <c r="G71" i="9" a="1"/>
  <c r="H73" i="9" s="1"/>
  <c r="L73" i="9" s="1"/>
  <c r="L19" i="12"/>
  <c r="P19" i="12" s="1" a="1"/>
  <c r="A94" i="13" l="1" a="1"/>
  <c r="J89" i="13"/>
  <c r="J88" i="13"/>
  <c r="G71" i="9"/>
  <c r="K71" i="9" s="1"/>
  <c r="H71" i="9"/>
  <c r="L71" i="9" s="1"/>
  <c r="H72" i="9"/>
  <c r="L72" i="9" s="1"/>
  <c r="G72" i="9"/>
  <c r="K72" i="9" s="1"/>
  <c r="I71" i="9"/>
  <c r="M71" i="9" s="1"/>
  <c r="I72" i="9"/>
  <c r="M72" i="9" s="1"/>
  <c r="I73" i="9"/>
  <c r="M73" i="9" s="1"/>
  <c r="G73" i="9"/>
  <c r="K73" i="9" s="1"/>
  <c r="Q20" i="12"/>
  <c r="V20" i="12" s="1"/>
  <c r="P20" i="12"/>
  <c r="U20" i="12" s="1"/>
  <c r="Q19" i="12"/>
  <c r="V19" i="12" s="1"/>
  <c r="P19" i="12"/>
  <c r="U19" i="12" s="1"/>
  <c r="F97" i="13" l="1"/>
  <c r="G96" i="13"/>
  <c r="H95" i="13"/>
  <c r="I94" i="13"/>
  <c r="H97" i="13"/>
  <c r="H96" i="13"/>
  <c r="G95" i="13"/>
  <c r="G94" i="13"/>
  <c r="I95" i="13"/>
  <c r="F94" i="13"/>
  <c r="I96" i="13"/>
  <c r="F95" i="13"/>
  <c r="I97" i="13"/>
  <c r="F96" i="13"/>
  <c r="G97" i="13"/>
  <c r="H94" i="13"/>
  <c r="N97" i="13"/>
  <c r="M96" i="13"/>
  <c r="K94" i="13"/>
  <c r="L95" i="13"/>
  <c r="D97" i="13"/>
  <c r="D96" i="13"/>
  <c r="D95" i="13"/>
  <c r="D94" i="13"/>
  <c r="A97" i="13"/>
  <c r="C95" i="13"/>
  <c r="B94" i="13"/>
  <c r="B96" i="13"/>
  <c r="C94" i="13"/>
  <c r="C97" i="13"/>
  <c r="A96" i="13"/>
  <c r="A94" i="13"/>
  <c r="A100" i="13" s="1" a="1"/>
  <c r="B97" i="13"/>
  <c r="B95" i="13"/>
  <c r="C96" i="13"/>
  <c r="A95" i="13"/>
  <c r="A76" i="9" a="1"/>
  <c r="B79" i="9" s="1"/>
  <c r="X17" i="12" a="1"/>
  <c r="A24" i="12" a="1"/>
  <c r="A102" i="13" l="1"/>
  <c r="D102" i="13" s="1"/>
  <c r="A101" i="13"/>
  <c r="D101" i="13" s="1"/>
  <c r="A100" i="13"/>
  <c r="A103" i="13"/>
  <c r="B77" i="9"/>
  <c r="A78" i="9"/>
  <c r="B76" i="9"/>
  <c r="A76" i="9"/>
  <c r="D77" i="9"/>
  <c r="D78" i="9"/>
  <c r="A77" i="9"/>
  <c r="C78" i="9"/>
  <c r="C77" i="9"/>
  <c r="A79" i="9"/>
  <c r="C79" i="9"/>
  <c r="C76" i="9"/>
  <c r="D76" i="9"/>
  <c r="D79" i="9"/>
  <c r="B78" i="9"/>
  <c r="A27" i="12"/>
  <c r="A26" i="12"/>
  <c r="A25" i="12"/>
  <c r="A24" i="12"/>
  <c r="D27" i="12"/>
  <c r="D26" i="12"/>
  <c r="D25" i="12"/>
  <c r="C27" i="12"/>
  <c r="C25" i="12"/>
  <c r="B24" i="12"/>
  <c r="B27" i="12"/>
  <c r="B25" i="12"/>
  <c r="C26" i="12"/>
  <c r="D24" i="12"/>
  <c r="C24" i="12"/>
  <c r="B26" i="12"/>
  <c r="AA20" i="12"/>
  <c r="AA19" i="12"/>
  <c r="AA18" i="12"/>
  <c r="AA17" i="12"/>
  <c r="X20" i="12"/>
  <c r="Z18" i="12"/>
  <c r="Y17" i="12"/>
  <c r="Z19" i="12"/>
  <c r="Y18" i="12"/>
  <c r="X17" i="12"/>
  <c r="Z20" i="12"/>
  <c r="Y19" i="12"/>
  <c r="X18" i="12"/>
  <c r="Y20" i="12"/>
  <c r="Z17" i="12"/>
  <c r="X19" i="12"/>
  <c r="C100" i="13" l="1"/>
  <c r="D100" i="13" s="1"/>
  <c r="G76" i="9"/>
  <c r="I77" i="9" s="1"/>
  <c r="M77" i="9" s="1"/>
  <c r="L78" i="9" s="1"/>
  <c r="X23" i="12" a="1"/>
  <c r="E100" i="13" l="1"/>
  <c r="E101" i="13"/>
  <c r="E102" i="13"/>
  <c r="G78" i="9"/>
  <c r="I79" i="9" s="1"/>
  <c r="S77" i="9" s="1"/>
  <c r="Q79" i="9" s="1"/>
  <c r="I78" i="9"/>
  <c r="Q77" i="9" s="1"/>
  <c r="S79" i="9" s="1"/>
  <c r="I76" i="9"/>
  <c r="L77" i="9" s="1"/>
  <c r="M78" i="9" s="1"/>
  <c r="U76" i="9" a="1"/>
  <c r="W77" i="9" s="1"/>
  <c r="Y26" i="12"/>
  <c r="B34" i="12" s="1"/>
  <c r="Y25" i="12"/>
  <c r="B33" i="12" s="1"/>
  <c r="Y24" i="12"/>
  <c r="B32" i="12" s="1"/>
  <c r="Y23" i="12"/>
  <c r="B31" i="12" s="1"/>
  <c r="X26" i="12"/>
  <c r="A34" i="12" s="1"/>
  <c r="AA24" i="12"/>
  <c r="D32" i="12" s="1"/>
  <c r="Z23" i="12"/>
  <c r="C31" i="12" s="1"/>
  <c r="AA25" i="12"/>
  <c r="D33" i="12" s="1"/>
  <c r="Z24" i="12"/>
  <c r="C32" i="12" s="1"/>
  <c r="X23" i="12"/>
  <c r="AA26" i="12"/>
  <c r="D34" i="12" s="1"/>
  <c r="Z25" i="12"/>
  <c r="C33" i="12" s="1"/>
  <c r="X24" i="12"/>
  <c r="A32" i="12" s="1"/>
  <c r="Z26" i="12"/>
  <c r="C34" i="12" s="1"/>
  <c r="X25" i="12"/>
  <c r="A33" i="12" s="1"/>
  <c r="AA23" i="12"/>
  <c r="D31" i="12" s="1"/>
  <c r="G100" i="13" l="1" a="1"/>
  <c r="X78" i="9"/>
  <c r="U77" i="9"/>
  <c r="W78" i="9"/>
  <c r="V79" i="9"/>
  <c r="V77" i="9"/>
  <c r="V76" i="9"/>
  <c r="W76" i="9"/>
  <c r="W79" i="9"/>
  <c r="X79" i="9"/>
  <c r="X77" i="9"/>
  <c r="U76" i="9"/>
  <c r="U78" i="9"/>
  <c r="V78" i="9"/>
  <c r="U79" i="9"/>
  <c r="X76" i="9"/>
  <c r="X29" i="12" a="1"/>
  <c r="A31" i="12"/>
  <c r="G102" i="13" l="1"/>
  <c r="K102" i="13" s="1"/>
  <c r="I100" i="13"/>
  <c r="M100" i="13" s="1"/>
  <c r="H101" i="13"/>
  <c r="L101" i="13" s="1"/>
  <c r="H102" i="13"/>
  <c r="L102" i="13" s="1"/>
  <c r="G100" i="13"/>
  <c r="K100" i="13" s="1"/>
  <c r="I101" i="13"/>
  <c r="M101" i="13" s="1"/>
  <c r="G101" i="13"/>
  <c r="K101" i="13" s="1"/>
  <c r="I102" i="13"/>
  <c r="M102" i="13" s="1"/>
  <c r="H100" i="13"/>
  <c r="L100" i="13" s="1"/>
  <c r="Z76" i="9" a="1"/>
  <c r="AA32" i="12"/>
  <c r="V37" i="12" s="1"/>
  <c r="AA31" i="12"/>
  <c r="V36" i="12" s="1"/>
  <c r="AA30" i="12"/>
  <c r="V35" i="12" s="1"/>
  <c r="AA29" i="12"/>
  <c r="V34" i="12" s="1"/>
  <c r="Z32" i="12"/>
  <c r="U37" i="12" s="1"/>
  <c r="Z31" i="12"/>
  <c r="U36" i="12" s="1"/>
  <c r="Z30" i="12"/>
  <c r="U35" i="12" s="1"/>
  <c r="Z29" i="12"/>
  <c r="U34" i="12" s="1"/>
  <c r="Y32" i="12"/>
  <c r="T37" i="12" s="1"/>
  <c r="Y30" i="12"/>
  <c r="T35" i="12" s="1"/>
  <c r="X32" i="12"/>
  <c r="S37" i="12" s="1"/>
  <c r="X30" i="12"/>
  <c r="S35" i="12" s="1"/>
  <c r="Y31" i="12"/>
  <c r="T36" i="12" s="1"/>
  <c r="Y29" i="12"/>
  <c r="T34" i="12" s="1"/>
  <c r="X29" i="12"/>
  <c r="S34" i="12" s="1"/>
  <c r="X31" i="12"/>
  <c r="S36" i="12" s="1"/>
  <c r="B26" i="10"/>
  <c r="A26" i="10"/>
  <c r="C25" i="10"/>
  <c r="A25" i="10"/>
  <c r="C24" i="10"/>
  <c r="B24" i="10"/>
  <c r="F10" i="10"/>
  <c r="F9" i="10"/>
  <c r="F8" i="10"/>
  <c r="O7" i="10"/>
  <c r="F7" i="10"/>
  <c r="F6" i="10"/>
  <c r="F5" i="10"/>
  <c r="F4" i="10"/>
  <c r="F3" i="10"/>
  <c r="I5" i="10" s="1"/>
  <c r="R5" i="10" s="1"/>
  <c r="A105" i="13" l="1" a="1"/>
  <c r="AC78" i="9"/>
  <c r="D83" i="9" s="1"/>
  <c r="AA79" i="9"/>
  <c r="B84" i="9" s="1"/>
  <c r="AB79" i="9"/>
  <c r="C84" i="9" s="1"/>
  <c r="AC79" i="9"/>
  <c r="D84" i="9" s="1"/>
  <c r="AB78" i="9"/>
  <c r="C83" i="9" s="1"/>
  <c r="Z76" i="9"/>
  <c r="A81" i="9" s="1"/>
  <c r="Z79" i="9"/>
  <c r="A84" i="9" s="1"/>
  <c r="AA78" i="9"/>
  <c r="B83" i="9" s="1"/>
  <c r="G81" i="9" s="1"/>
  <c r="I82" i="9" s="1"/>
  <c r="N83" i="9" s="1"/>
  <c r="M84" i="9" s="1"/>
  <c r="AC76" i="9"/>
  <c r="D81" i="9" s="1"/>
  <c r="AA76" i="9"/>
  <c r="B81" i="9" s="1"/>
  <c r="AC77" i="9"/>
  <c r="D82" i="9" s="1"/>
  <c r="AB77" i="9"/>
  <c r="C82" i="9" s="1"/>
  <c r="Z78" i="9"/>
  <c r="A83" i="9" s="1"/>
  <c r="AA77" i="9"/>
  <c r="B82" i="9" s="1"/>
  <c r="Z77" i="9"/>
  <c r="A82" i="9" s="1"/>
  <c r="AB76" i="9"/>
  <c r="C81" i="9" s="1"/>
  <c r="I4" i="10"/>
  <c r="R4" i="10" s="1"/>
  <c r="I3" i="10"/>
  <c r="R3" i="10" s="1"/>
  <c r="R7" i="10" s="1"/>
  <c r="D108" i="13" l="1"/>
  <c r="D107" i="13"/>
  <c r="D106" i="13"/>
  <c r="D105" i="13"/>
  <c r="B108" i="13"/>
  <c r="A107" i="13"/>
  <c r="C105" i="13"/>
  <c r="A108" i="13"/>
  <c r="B106" i="13"/>
  <c r="C107" i="13"/>
  <c r="A106" i="13"/>
  <c r="B107" i="13"/>
  <c r="B105" i="13"/>
  <c r="C108" i="13"/>
  <c r="C106" i="13"/>
  <c r="A105" i="13"/>
  <c r="I81" i="9"/>
  <c r="M83" i="9" s="1"/>
  <c r="N84" i="9" s="1"/>
  <c r="P81" i="9" a="1"/>
  <c r="Q84" i="9" s="1"/>
  <c r="R9" i="10"/>
  <c r="L3" i="10" s="1"/>
  <c r="R10" i="10"/>
  <c r="L4" i="10" s="1"/>
  <c r="I105" i="13" l="1"/>
  <c r="L106" i="13" s="1"/>
  <c r="M107" i="13" s="1"/>
  <c r="G105" i="13"/>
  <c r="I106" i="13" s="1"/>
  <c r="M106" i="13" s="1"/>
  <c r="Q83" i="9"/>
  <c r="Q81" i="9"/>
  <c r="R83" i="9"/>
  <c r="R81" i="9"/>
  <c r="P84" i="9"/>
  <c r="P83" i="9"/>
  <c r="P82" i="9"/>
  <c r="S83" i="9"/>
  <c r="Q82" i="9"/>
  <c r="R84" i="9"/>
  <c r="P81" i="9"/>
  <c r="S84" i="9"/>
  <c r="S82" i="9"/>
  <c r="S81" i="9"/>
  <c r="R82" i="9"/>
  <c r="U81" i="9" a="1"/>
  <c r="L6" i="10"/>
  <c r="N6" i="10"/>
  <c r="N4" i="10"/>
  <c r="O16" i="10"/>
  <c r="N3" i="10"/>
  <c r="L107" i="13" l="1"/>
  <c r="G107" i="13"/>
  <c r="I108" i="13" s="1"/>
  <c r="S106" i="13" s="1"/>
  <c r="Q108" i="13" s="1"/>
  <c r="U82" i="9"/>
  <c r="A89" i="9" s="1"/>
  <c r="W83" i="9"/>
  <c r="C90" i="9" s="1"/>
  <c r="F88" i="9" s="1"/>
  <c r="X82" i="9"/>
  <c r="D89" i="9" s="1"/>
  <c r="X81" i="9"/>
  <c r="D88" i="9" s="1"/>
  <c r="W84" i="9"/>
  <c r="C91" i="9" s="1"/>
  <c r="F89" i="9" s="1"/>
  <c r="V81" i="9"/>
  <c r="B88" i="9" s="1"/>
  <c r="W82" i="9"/>
  <c r="C89" i="9" s="1"/>
  <c r="W81" i="9"/>
  <c r="C88" i="9" s="1"/>
  <c r="U81" i="9"/>
  <c r="A88" i="9" s="1"/>
  <c r="U84" i="9"/>
  <c r="A91" i="9" s="1"/>
  <c r="U83" i="9"/>
  <c r="A90" i="9" s="1"/>
  <c r="X84" i="9"/>
  <c r="D91" i="9" s="1"/>
  <c r="G89" i="9" s="1"/>
  <c r="X83" i="9"/>
  <c r="D90" i="9" s="1"/>
  <c r="G88" i="9" s="1"/>
  <c r="V84" i="9"/>
  <c r="B91" i="9" s="1"/>
  <c r="V82" i="9"/>
  <c r="B89" i="9" s="1"/>
  <c r="V83" i="9"/>
  <c r="B90" i="9" s="1"/>
  <c r="L7" i="10"/>
  <c r="L16" i="10"/>
  <c r="L9" i="10"/>
  <c r="N7" i="10"/>
  <c r="L17" i="10"/>
  <c r="L18" i="10" s="1"/>
  <c r="L19" i="10" s="1"/>
  <c r="L21" i="10" s="1"/>
  <c r="L22" i="10" s="1"/>
  <c r="R22" i="10" s="1"/>
  <c r="I107" i="13" l="1"/>
  <c r="Q106" i="13" s="1"/>
  <c r="J88" i="9"/>
  <c r="J89" i="9"/>
  <c r="A94" i="9" a="1"/>
  <c r="L10" i="10"/>
  <c r="L12" i="10" s="1"/>
  <c r="S108" i="13" l="1"/>
  <c r="U105" i="13" a="1"/>
  <c r="C97" i="9"/>
  <c r="C94" i="9"/>
  <c r="B94" i="9"/>
  <c r="D95" i="9"/>
  <c r="A95" i="9"/>
  <c r="B97" i="9"/>
  <c r="B95" i="9"/>
  <c r="D96" i="9"/>
  <c r="D97" i="9"/>
  <c r="A96" i="9"/>
  <c r="A97" i="9"/>
  <c r="A94" i="9"/>
  <c r="B96" i="9"/>
  <c r="C95" i="9"/>
  <c r="C96" i="9"/>
  <c r="D94" i="9"/>
  <c r="M96" i="9"/>
  <c r="K94" i="9"/>
  <c r="N97" i="9"/>
  <c r="L95" i="9"/>
  <c r="G96" i="9"/>
  <c r="I96" i="9"/>
  <c r="F96" i="9"/>
  <c r="F94" i="9"/>
  <c r="I94" i="9"/>
  <c r="G94" i="9"/>
  <c r="H94" i="9"/>
  <c r="H96" i="9"/>
  <c r="F97" i="9"/>
  <c r="H97" i="9"/>
  <c r="I97" i="9"/>
  <c r="G97" i="9"/>
  <c r="H95" i="9"/>
  <c r="F95" i="9"/>
  <c r="G95" i="9"/>
  <c r="I95" i="9"/>
  <c r="M14" i="10"/>
  <c r="R12" i="10"/>
  <c r="U108" i="13" l="1"/>
  <c r="U107" i="13"/>
  <c r="U106" i="13"/>
  <c r="U105" i="13"/>
  <c r="Z105" i="13" s="1" a="1"/>
  <c r="X108" i="13"/>
  <c r="W107" i="13"/>
  <c r="V106" i="13"/>
  <c r="W108" i="13"/>
  <c r="X106" i="13"/>
  <c r="V105" i="13"/>
  <c r="V108" i="13"/>
  <c r="W106" i="13"/>
  <c r="X107" i="13"/>
  <c r="X105" i="13"/>
  <c r="V107" i="13"/>
  <c r="W105" i="13"/>
  <c r="A100" i="9" a="1"/>
  <c r="A101" i="9" s="1"/>
  <c r="D101" i="9" s="1"/>
  <c r="B25" i="10"/>
  <c r="A24" i="10"/>
  <c r="C26" i="10"/>
  <c r="AC108" i="13" l="1"/>
  <c r="D113" i="13" s="1"/>
  <c r="AC107" i="13"/>
  <c r="D112" i="13" s="1"/>
  <c r="AC106" i="13"/>
  <c r="D111" i="13" s="1"/>
  <c r="AC105" i="13"/>
  <c r="D110" i="13" s="1"/>
  <c r="AB108" i="13"/>
  <c r="C113" i="13" s="1"/>
  <c r="AA107" i="13"/>
  <c r="B112" i="13" s="1"/>
  <c r="Z106" i="13"/>
  <c r="A111" i="13" s="1"/>
  <c r="Z108" i="13"/>
  <c r="A113" i="13" s="1"/>
  <c r="AA106" i="13"/>
  <c r="B111" i="13" s="1"/>
  <c r="AB107" i="13"/>
  <c r="C112" i="13" s="1"/>
  <c r="AB105" i="13"/>
  <c r="C110" i="13" s="1"/>
  <c r="Z107" i="13"/>
  <c r="A112" i="13" s="1"/>
  <c r="AA105" i="13"/>
  <c r="B110" i="13" s="1"/>
  <c r="AA108" i="13"/>
  <c r="B113" i="13" s="1"/>
  <c r="AB106" i="13"/>
  <c r="C111" i="13" s="1"/>
  <c r="Z105" i="13"/>
  <c r="A110" i="13" s="1"/>
  <c r="A103" i="9"/>
  <c r="A102" i="9"/>
  <c r="D102" i="9" s="1"/>
  <c r="A100" i="9"/>
  <c r="F24" i="10"/>
  <c r="F26" i="10" s="1"/>
  <c r="G110" i="13" l="1"/>
  <c r="I111" i="13" s="1"/>
  <c r="N112" i="13" s="1"/>
  <c r="M113" i="13" s="1"/>
  <c r="F25" i="10"/>
  <c r="H24" i="10" s="1"/>
  <c r="C100" i="9"/>
  <c r="D100" i="9" s="1"/>
  <c r="E102" i="9" s="1"/>
  <c r="I25" i="10"/>
  <c r="H25" i="10"/>
  <c r="I24" i="10"/>
  <c r="I110" i="13" l="1"/>
  <c r="M112" i="13" s="1"/>
  <c r="E100" i="9"/>
  <c r="E101" i="9"/>
  <c r="L24" i="10" a="1"/>
  <c r="N113" i="13" l="1"/>
  <c r="P110" i="13" a="1"/>
  <c r="G100" i="9" a="1"/>
  <c r="H100" i="9" s="1"/>
  <c r="L100" i="9" s="1"/>
  <c r="N26" i="10"/>
  <c r="M25" i="10"/>
  <c r="L24" i="10"/>
  <c r="L26" i="10"/>
  <c r="N24" i="10"/>
  <c r="N25" i="10"/>
  <c r="M24" i="10"/>
  <c r="M26" i="10"/>
  <c r="L25" i="10"/>
  <c r="P113" i="13" l="1"/>
  <c r="P112" i="13"/>
  <c r="P111" i="13"/>
  <c r="P110" i="13"/>
  <c r="U110" i="13" s="1" a="1"/>
  <c r="S112" i="13"/>
  <c r="R111" i="13"/>
  <c r="Q110" i="13"/>
  <c r="Q113" i="13"/>
  <c r="Q111" i="13"/>
  <c r="R112" i="13"/>
  <c r="S110" i="13"/>
  <c r="S113" i="13"/>
  <c r="Q112" i="13"/>
  <c r="R110" i="13"/>
  <c r="R113" i="13"/>
  <c r="S111" i="13"/>
  <c r="G101" i="9"/>
  <c r="K101" i="9" s="1"/>
  <c r="G100" i="9"/>
  <c r="K100" i="9" s="1"/>
  <c r="I102" i="9"/>
  <c r="M102" i="9" s="1"/>
  <c r="H101" i="9"/>
  <c r="L101" i="9" s="1"/>
  <c r="I101" i="9"/>
  <c r="M101" i="9" s="1"/>
  <c r="G102" i="9"/>
  <c r="K102" i="9" s="1"/>
  <c r="I100" i="9"/>
  <c r="M100" i="9" s="1"/>
  <c r="H102" i="9"/>
  <c r="L102" i="9" s="1"/>
  <c r="Q24" i="10"/>
  <c r="Q26" i="10" s="1"/>
  <c r="X113" i="13" l="1"/>
  <c r="D120" i="13" s="1"/>
  <c r="X112" i="13"/>
  <c r="D119" i="13" s="1"/>
  <c r="G117" i="13" s="1"/>
  <c r="X111" i="13"/>
  <c r="D118" i="13" s="1"/>
  <c r="X110" i="13"/>
  <c r="D117" i="13" s="1"/>
  <c r="W112" i="13"/>
  <c r="C119" i="13" s="1"/>
  <c r="F117" i="13" s="1"/>
  <c r="V111" i="13"/>
  <c r="B118" i="13" s="1"/>
  <c r="U110" i="13"/>
  <c r="A117" i="13" s="1"/>
  <c r="V112" i="13"/>
  <c r="B119" i="13" s="1"/>
  <c r="W110" i="13"/>
  <c r="C117" i="13" s="1"/>
  <c r="W113" i="13"/>
  <c r="C120" i="13" s="1"/>
  <c r="F118" i="13" s="1"/>
  <c r="U112" i="13"/>
  <c r="A119" i="13" s="1"/>
  <c r="V110" i="13"/>
  <c r="B117" i="13" s="1"/>
  <c r="V113" i="13"/>
  <c r="B120" i="13" s="1"/>
  <c r="W111" i="13"/>
  <c r="C118" i="13" s="1"/>
  <c r="U113" i="13"/>
  <c r="A120" i="13" s="1"/>
  <c r="U111" i="13"/>
  <c r="A118" i="13" s="1"/>
  <c r="A105" i="9" a="1"/>
  <c r="A108" i="9" s="1"/>
  <c r="U25" i="10"/>
  <c r="T26" i="10"/>
  <c r="Q25" i="10"/>
  <c r="A123" i="13" l="1" a="1"/>
  <c r="L118" i="13"/>
  <c r="G118" i="13"/>
  <c r="J117" i="13" s="1"/>
  <c r="C106" i="9"/>
  <c r="B106" i="9"/>
  <c r="D108" i="9"/>
  <c r="C107" i="9"/>
  <c r="B105" i="9"/>
  <c r="C108" i="9"/>
  <c r="D106" i="9"/>
  <c r="D107" i="9"/>
  <c r="C105" i="9"/>
  <c r="B107" i="9"/>
  <c r="A106" i="9"/>
  <c r="D105" i="9"/>
  <c r="B108" i="9"/>
  <c r="A105" i="9"/>
  <c r="A107" i="9"/>
  <c r="U26" i="10"/>
  <c r="T25" i="10"/>
  <c r="W24" i="10" s="1" a="1"/>
  <c r="H126" i="13" l="1"/>
  <c r="I125" i="13"/>
  <c r="F124" i="13"/>
  <c r="G123" i="13"/>
  <c r="I126" i="13"/>
  <c r="F125" i="13"/>
  <c r="G124" i="13"/>
  <c r="H123" i="13"/>
  <c r="G125" i="13"/>
  <c r="I123" i="13"/>
  <c r="H125" i="13"/>
  <c r="F123" i="13"/>
  <c r="I124" i="13"/>
  <c r="G126" i="13"/>
  <c r="H124" i="13"/>
  <c r="F126" i="13"/>
  <c r="J118" i="13"/>
  <c r="C126" i="13"/>
  <c r="C125" i="13"/>
  <c r="C124" i="13"/>
  <c r="C123" i="13"/>
  <c r="A126" i="13"/>
  <c r="D124" i="13"/>
  <c r="B123" i="13"/>
  <c r="B125" i="13"/>
  <c r="D123" i="13"/>
  <c r="D126" i="13"/>
  <c r="A125" i="13"/>
  <c r="A123" i="13"/>
  <c r="B126" i="13"/>
  <c r="B124" i="13"/>
  <c r="D125" i="13"/>
  <c r="A124" i="13"/>
  <c r="G105" i="9"/>
  <c r="Y25" i="10"/>
  <c r="X24" i="10"/>
  <c r="Y24" i="10"/>
  <c r="Y26" i="10"/>
  <c r="X25" i="10"/>
  <c r="W24" i="10"/>
  <c r="X26" i="10"/>
  <c r="W25" i="10"/>
  <c r="W26" i="10"/>
  <c r="L124" i="13" l="1"/>
  <c r="M125" i="13"/>
  <c r="N126" i="13"/>
  <c r="K123" i="13"/>
  <c r="A129" i="13" s="1" a="1"/>
  <c r="AA24" i="10" a="1"/>
  <c r="AA26" i="10" s="1"/>
  <c r="I105" i="9"/>
  <c r="L106" i="9" s="1"/>
  <c r="M107" i="9" s="1"/>
  <c r="G107" i="9"/>
  <c r="I106" i="9"/>
  <c r="M106" i="9" s="1"/>
  <c r="L107" i="9" s="1"/>
  <c r="AA25" i="10"/>
  <c r="AA24" i="10"/>
  <c r="AC25" i="10"/>
  <c r="AB24" i="10"/>
  <c r="A129" i="13" l="1"/>
  <c r="A130" i="13"/>
  <c r="D130" i="13" s="1"/>
  <c r="A131" i="13"/>
  <c r="D131" i="13" s="1"/>
  <c r="A132" i="13"/>
  <c r="AB25" i="10"/>
  <c r="AC24" i="10"/>
  <c r="AE24" i="10" s="1" a="1"/>
  <c r="AG25" i="10" s="1"/>
  <c r="C31" i="10" s="1"/>
  <c r="AB26" i="10"/>
  <c r="AC26" i="10"/>
  <c r="I108" i="9"/>
  <c r="S106" i="9" s="1"/>
  <c r="Q108" i="9" s="1"/>
  <c r="I107" i="9"/>
  <c r="Q106" i="9" s="1"/>
  <c r="S108" i="9" s="1"/>
  <c r="U105" i="9" a="1"/>
  <c r="U105" i="9" s="1"/>
  <c r="C129" i="13" l="1"/>
  <c r="D129" i="13" s="1"/>
  <c r="V108" i="9"/>
  <c r="W108" i="9"/>
  <c r="U106" i="9"/>
  <c r="U107" i="9"/>
  <c r="X108" i="9"/>
  <c r="V105" i="9"/>
  <c r="W105" i="9"/>
  <c r="X105" i="9"/>
  <c r="X106" i="9"/>
  <c r="W106" i="9"/>
  <c r="W107" i="9"/>
  <c r="U108" i="9"/>
  <c r="V106" i="9"/>
  <c r="X107" i="9"/>
  <c r="V107" i="9"/>
  <c r="Z105" i="9" a="1"/>
  <c r="AE26" i="10"/>
  <c r="A32" i="10" s="1"/>
  <c r="AG26" i="10"/>
  <c r="C32" i="10" s="1"/>
  <c r="AE25" i="10"/>
  <c r="A31" i="10" s="1"/>
  <c r="AF26" i="10"/>
  <c r="B32" i="10" s="1"/>
  <c r="AE24" i="10"/>
  <c r="A30" i="10" s="1"/>
  <c r="AF24" i="10"/>
  <c r="B30" i="10" s="1"/>
  <c r="AG24" i="10"/>
  <c r="C30" i="10" s="1"/>
  <c r="AF25" i="10"/>
  <c r="B31" i="10" s="1"/>
  <c r="E129" i="13" l="1"/>
  <c r="E131" i="13"/>
  <c r="E130" i="13"/>
  <c r="AC108" i="9"/>
  <c r="D113" i="9" s="1"/>
  <c r="AC107" i="9"/>
  <c r="D112" i="9" s="1"/>
  <c r="AA105" i="9"/>
  <c r="B110" i="9" s="1"/>
  <c r="AA108" i="9"/>
  <c r="B113" i="9" s="1"/>
  <c r="AB108" i="9"/>
  <c r="C113" i="9" s="1"/>
  <c r="AB107" i="9"/>
  <c r="C112" i="9" s="1"/>
  <c r="AC106" i="9"/>
  <c r="D111" i="9" s="1"/>
  <c r="AC105" i="9"/>
  <c r="D110" i="9" s="1"/>
  <c r="Z107" i="9"/>
  <c r="A112" i="9" s="1"/>
  <c r="AA107" i="9"/>
  <c r="B112" i="9" s="1"/>
  <c r="Z108" i="9"/>
  <c r="A113" i="9" s="1"/>
  <c r="Z106" i="9"/>
  <c r="A111" i="9" s="1"/>
  <c r="AB106" i="9"/>
  <c r="C111" i="9" s="1"/>
  <c r="AB105" i="9"/>
  <c r="C110" i="9" s="1"/>
  <c r="Z105" i="9"/>
  <c r="A110" i="9" s="1"/>
  <c r="AA106" i="9"/>
  <c r="B111" i="9" s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5" i="4"/>
  <c r="B15" i="4"/>
  <c r="C15" i="4"/>
  <c r="D15" i="4"/>
  <c r="E15" i="4"/>
  <c r="F15" i="4"/>
  <c r="G15" i="4"/>
  <c r="H15" i="4"/>
  <c r="A16" i="4"/>
  <c r="B16" i="4"/>
  <c r="C16" i="4"/>
  <c r="D16" i="4"/>
  <c r="E16" i="4"/>
  <c r="F16" i="4"/>
  <c r="G16" i="4"/>
  <c r="H16" i="4"/>
  <c r="B1" i="4"/>
  <c r="C1" i="4"/>
  <c r="D1" i="4"/>
  <c r="E1" i="4"/>
  <c r="F1" i="4"/>
  <c r="G1" i="4"/>
  <c r="H1" i="4"/>
  <c r="A1" i="4"/>
  <c r="G129" i="13" l="1" a="1"/>
  <c r="G110" i="9"/>
  <c r="I111" i="9" s="1"/>
  <c r="N112" i="9" s="1"/>
  <c r="M113" i="9" s="1"/>
  <c r="I110" i="9"/>
  <c r="M112" i="9" s="1"/>
  <c r="N113" i="9" s="1"/>
  <c r="I131" i="13" l="1"/>
  <c r="M131" i="13" s="1"/>
  <c r="H130" i="13"/>
  <c r="L130" i="13" s="1"/>
  <c r="G129" i="13"/>
  <c r="K129" i="13" s="1"/>
  <c r="I130" i="13"/>
  <c r="M130" i="13" s="1"/>
  <c r="H129" i="13"/>
  <c r="L129" i="13" s="1"/>
  <c r="G131" i="13"/>
  <c r="K131" i="13" s="1"/>
  <c r="G130" i="13"/>
  <c r="K130" i="13" s="1"/>
  <c r="I129" i="13"/>
  <c r="M129" i="13" s="1"/>
  <c r="H131" i="13"/>
  <c r="L131" i="13" s="1"/>
  <c r="P110" i="9" a="1"/>
  <c r="A134" i="13" l="1" a="1"/>
  <c r="P112" i="9"/>
  <c r="P111" i="9"/>
  <c r="P110" i="9"/>
  <c r="P113" i="9"/>
  <c r="S112" i="9"/>
  <c r="S111" i="9"/>
  <c r="S110" i="9"/>
  <c r="S113" i="9"/>
  <c r="Q110" i="9"/>
  <c r="R113" i="9"/>
  <c r="R111" i="9"/>
  <c r="Q112" i="9"/>
  <c r="Q111" i="9"/>
  <c r="R112" i="9"/>
  <c r="R110" i="9"/>
  <c r="Q113" i="9"/>
  <c r="B137" i="13" l="1"/>
  <c r="B136" i="13"/>
  <c r="B135" i="13"/>
  <c r="B134" i="13"/>
  <c r="C137" i="13"/>
  <c r="C136" i="13"/>
  <c r="C135" i="13"/>
  <c r="C134" i="13"/>
  <c r="D137" i="13"/>
  <c r="D135" i="13"/>
  <c r="A137" i="13"/>
  <c r="D134" i="13"/>
  <c r="D136" i="13"/>
  <c r="A134" i="13"/>
  <c r="A136" i="13"/>
  <c r="A135" i="13"/>
  <c r="U110" i="9" a="1"/>
  <c r="G134" i="13" l="1"/>
  <c r="V110" i="9"/>
  <c r="B117" i="9" s="1"/>
  <c r="U113" i="9"/>
  <c r="A120" i="9" s="1"/>
  <c r="U111" i="9"/>
  <c r="A118" i="9" s="1"/>
  <c r="V112" i="9"/>
  <c r="B119" i="9" s="1"/>
  <c r="X110" i="9"/>
  <c r="D117" i="9" s="1"/>
  <c r="X113" i="9"/>
  <c r="D120" i="9" s="1"/>
  <c r="X112" i="9"/>
  <c r="D119" i="9" s="1"/>
  <c r="G117" i="9" s="1"/>
  <c r="X111" i="9"/>
  <c r="D118" i="9" s="1"/>
  <c r="W110" i="9"/>
  <c r="C117" i="9" s="1"/>
  <c r="W113" i="9"/>
  <c r="C120" i="9" s="1"/>
  <c r="F118" i="9" s="1"/>
  <c r="W112" i="9"/>
  <c r="C119" i="9" s="1"/>
  <c r="F117" i="9" s="1"/>
  <c r="W111" i="9"/>
  <c r="C118" i="9" s="1"/>
  <c r="V111" i="9"/>
  <c r="B118" i="9" s="1"/>
  <c r="V113" i="9"/>
  <c r="B120" i="9" s="1"/>
  <c r="U112" i="9"/>
  <c r="A119" i="9" s="1"/>
  <c r="U110" i="9"/>
  <c r="A117" i="9" s="1"/>
  <c r="G136" i="13" l="1"/>
  <c r="I137" i="13" s="1"/>
  <c r="S135" i="13" s="1"/>
  <c r="Q137" i="13" s="1"/>
  <c r="I134" i="13"/>
  <c r="L135" i="13" s="1"/>
  <c r="I135" i="13"/>
  <c r="M135" i="13" s="1"/>
  <c r="L136" i="13" s="1"/>
  <c r="A123" i="9" a="1"/>
  <c r="G118" i="9"/>
  <c r="J117" i="9" s="1"/>
  <c r="L118" i="9"/>
  <c r="M136" i="13" l="1"/>
  <c r="I136" i="13"/>
  <c r="Q135" i="13" s="1"/>
  <c r="S137" i="13" s="1"/>
  <c r="G126" i="9"/>
  <c r="H125" i="9"/>
  <c r="I124" i="9"/>
  <c r="F123" i="9"/>
  <c r="F126" i="9"/>
  <c r="G125" i="9"/>
  <c r="H124" i="9"/>
  <c r="I123" i="9"/>
  <c r="I126" i="9"/>
  <c r="F125" i="9"/>
  <c r="G124" i="9"/>
  <c r="H123" i="9"/>
  <c r="H126" i="9"/>
  <c r="I125" i="9"/>
  <c r="F124" i="9"/>
  <c r="G123" i="9"/>
  <c r="J118" i="9"/>
  <c r="D123" i="9"/>
  <c r="A126" i="9"/>
  <c r="D125" i="9"/>
  <c r="A124" i="9"/>
  <c r="C125" i="9"/>
  <c r="B125" i="9"/>
  <c r="D126" i="9"/>
  <c r="B126" i="9"/>
  <c r="C124" i="9"/>
  <c r="B124" i="9"/>
  <c r="A123" i="9"/>
  <c r="D124" i="9"/>
  <c r="C123" i="9"/>
  <c r="B123" i="9"/>
  <c r="A125" i="9"/>
  <c r="C126" i="9"/>
  <c r="U134" i="13" l="1" a="1"/>
  <c r="A129" i="9" a="1"/>
  <c r="K123" i="9"/>
  <c r="N126" i="9"/>
  <c r="M125" i="9"/>
  <c r="L124" i="9"/>
  <c r="X137" i="13" l="1"/>
  <c r="W137" i="13"/>
  <c r="W136" i="13"/>
  <c r="W135" i="13"/>
  <c r="W134" i="13"/>
  <c r="X136" i="13"/>
  <c r="X135" i="13"/>
  <c r="X134" i="13"/>
  <c r="U137" i="13"/>
  <c r="U135" i="13"/>
  <c r="V135" i="13"/>
  <c r="V137" i="13"/>
  <c r="V134" i="13"/>
  <c r="V136" i="13"/>
  <c r="U134" i="13"/>
  <c r="U136" i="13"/>
  <c r="A129" i="9"/>
  <c r="A132" i="9"/>
  <c r="A130" i="9"/>
  <c r="D130" i="9" s="1"/>
  <c r="A131" i="9"/>
  <c r="D131" i="9" s="1"/>
  <c r="Z134" i="13" l="1" a="1"/>
  <c r="C129" i="9"/>
  <c r="D129" i="9" s="1"/>
  <c r="E129" i="9" s="1"/>
  <c r="AB137" i="13" l="1"/>
  <c r="C142" i="13" s="1"/>
  <c r="AB136" i="13"/>
  <c r="C141" i="13" s="1"/>
  <c r="AB135" i="13"/>
  <c r="C140" i="13" s="1"/>
  <c r="AB134" i="13"/>
  <c r="C139" i="13" s="1"/>
  <c r="AA137" i="13"/>
  <c r="B142" i="13" s="1"/>
  <c r="Z136" i="13"/>
  <c r="A141" i="13" s="1"/>
  <c r="AC134" i="13"/>
  <c r="D139" i="13" s="1"/>
  <c r="AC137" i="13"/>
  <c r="D142" i="13" s="1"/>
  <c r="AA136" i="13"/>
  <c r="B141" i="13" s="1"/>
  <c r="Z135" i="13"/>
  <c r="A140" i="13" s="1"/>
  <c r="AA135" i="13"/>
  <c r="B140" i="13" s="1"/>
  <c r="Z137" i="13"/>
  <c r="A142" i="13" s="1"/>
  <c r="Z134" i="13"/>
  <c r="A139" i="13" s="1"/>
  <c r="AC136" i="13"/>
  <c r="D141" i="13" s="1"/>
  <c r="AC135" i="13"/>
  <c r="D140" i="13" s="1"/>
  <c r="AA134" i="13"/>
  <c r="B139" i="13" s="1"/>
  <c r="E130" i="9"/>
  <c r="E131" i="9"/>
  <c r="G129" i="9" s="1" a="1"/>
  <c r="G139" i="13" l="1"/>
  <c r="I139" i="13" s="1"/>
  <c r="M141" i="13" s="1"/>
  <c r="G130" i="9"/>
  <c r="K130" i="9" s="1"/>
  <c r="H130" i="9"/>
  <c r="L130" i="9" s="1"/>
  <c r="I130" i="9"/>
  <c r="M130" i="9" s="1"/>
  <c r="G131" i="9"/>
  <c r="K131" i="9" s="1"/>
  <c r="H131" i="9"/>
  <c r="L131" i="9" s="1"/>
  <c r="G129" i="9"/>
  <c r="K129" i="9" s="1"/>
  <c r="I129" i="9"/>
  <c r="M129" i="9" s="1"/>
  <c r="H129" i="9"/>
  <c r="L129" i="9" s="1"/>
  <c r="I131" i="9"/>
  <c r="M131" i="9" s="1"/>
  <c r="N142" i="13" l="1"/>
  <c r="I140" i="13"/>
  <c r="N141" i="13" s="1"/>
  <c r="M142" i="13" s="1"/>
  <c r="A134" i="9" a="1"/>
  <c r="P139" i="13" l="1" a="1"/>
  <c r="A136" i="9"/>
  <c r="C136" i="9"/>
  <c r="B136" i="9"/>
  <c r="D136" i="9"/>
  <c r="C135" i="9"/>
  <c r="B135" i="9"/>
  <c r="A137" i="9"/>
  <c r="D137" i="9"/>
  <c r="A135" i="9"/>
  <c r="D135" i="9"/>
  <c r="C137" i="9"/>
  <c r="A134" i="9"/>
  <c r="C134" i="9"/>
  <c r="B134" i="9"/>
  <c r="D134" i="9"/>
  <c r="B137" i="9"/>
  <c r="S142" i="13" l="1"/>
  <c r="S141" i="13"/>
  <c r="S140" i="13"/>
  <c r="S139" i="13"/>
  <c r="R141" i="13"/>
  <c r="Q140" i="13"/>
  <c r="P139" i="13"/>
  <c r="P142" i="13"/>
  <c r="R140" i="13"/>
  <c r="Q139" i="13"/>
  <c r="Q142" i="13"/>
  <c r="R139" i="13"/>
  <c r="P141" i="13"/>
  <c r="P140" i="13"/>
  <c r="R142" i="13"/>
  <c r="Q141" i="13"/>
  <c r="G134" i="9"/>
  <c r="I134" i="9"/>
  <c r="L135" i="9" s="1"/>
  <c r="M136" i="9" s="1"/>
  <c r="I135" i="9"/>
  <c r="M135" i="9" s="1"/>
  <c r="L136" i="9" s="1"/>
  <c r="U139" i="13" l="1" a="1"/>
  <c r="G136" i="9"/>
  <c r="I137" i="9" s="1"/>
  <c r="S135" i="9" s="1"/>
  <c r="Q137" i="9" s="1"/>
  <c r="I136" i="9"/>
  <c r="Q135" i="9" s="1"/>
  <c r="S137" i="9" s="1"/>
  <c r="W142" i="13" l="1"/>
  <c r="C149" i="13" s="1"/>
  <c r="W141" i="13"/>
  <c r="C148" i="13" s="1"/>
  <c r="W140" i="13"/>
  <c r="C147" i="13" s="1"/>
  <c r="C152" i="13" s="1"/>
  <c r="W139" i="13"/>
  <c r="C146" i="13" s="1"/>
  <c r="C151" i="13" s="1"/>
  <c r="X142" i="13"/>
  <c r="D149" i="13" s="1"/>
  <c r="V141" i="13"/>
  <c r="B148" i="13" s="1"/>
  <c r="B153" i="13" s="1"/>
  <c r="U140" i="13"/>
  <c r="A147" i="13" s="1"/>
  <c r="A152" i="13" s="1"/>
  <c r="X141" i="13"/>
  <c r="D148" i="13" s="1"/>
  <c r="V140" i="13"/>
  <c r="B147" i="13" s="1"/>
  <c r="U139" i="13"/>
  <c r="A146" i="13" s="1"/>
  <c r="X140" i="13"/>
  <c r="D147" i="13" s="1"/>
  <c r="D152" i="13" s="1"/>
  <c r="X139" i="13"/>
  <c r="D146" i="13" s="1"/>
  <c r="D151" i="13" s="1"/>
  <c r="V142" i="13"/>
  <c r="B149" i="13" s="1"/>
  <c r="B154" i="13" s="1"/>
  <c r="V139" i="13"/>
  <c r="B146" i="13" s="1"/>
  <c r="B151" i="13" s="1"/>
  <c r="U142" i="13"/>
  <c r="A149" i="13" s="1"/>
  <c r="A154" i="13" s="1"/>
  <c r="U141" i="13"/>
  <c r="A148" i="13" s="1"/>
  <c r="A153" i="13" s="1"/>
  <c r="U134" i="9" a="1"/>
  <c r="G146" i="13" l="1"/>
  <c r="D153" i="13"/>
  <c r="F146" i="13"/>
  <c r="M148" i="13"/>
  <c r="C153" i="13" s="1"/>
  <c r="L147" i="13"/>
  <c r="G147" i="13"/>
  <c r="C154" i="13"/>
  <c r="F147" i="13"/>
  <c r="V136" i="9"/>
  <c r="X136" i="9"/>
  <c r="W136" i="9"/>
  <c r="U136" i="9"/>
  <c r="V135" i="9"/>
  <c r="X135" i="9"/>
  <c r="U135" i="9"/>
  <c r="W134" i="9"/>
  <c r="U134" i="9"/>
  <c r="X137" i="9"/>
  <c r="W135" i="9"/>
  <c r="V137" i="9"/>
  <c r="W137" i="9"/>
  <c r="V134" i="9"/>
  <c r="X134" i="9"/>
  <c r="U137" i="9"/>
  <c r="A151" i="13" l="1"/>
  <c r="B152" i="13"/>
  <c r="D154" i="13"/>
  <c r="J147" i="13"/>
  <c r="J146" i="13"/>
  <c r="Z134" i="9" a="1"/>
  <c r="G151" i="13" l="1"/>
  <c r="G153" i="13" s="1"/>
  <c r="J151" i="13" s="1"/>
  <c r="I152" i="13" s="1"/>
  <c r="Z136" i="9"/>
  <c r="A141" i="9" s="1"/>
  <c r="AB136" i="9"/>
  <c r="C141" i="9" s="1"/>
  <c r="AA136" i="9"/>
  <c r="B141" i="9" s="1"/>
  <c r="AC135" i="9"/>
  <c r="D140" i="9" s="1"/>
  <c r="Z135" i="9"/>
  <c r="A140" i="9" s="1"/>
  <c r="AB135" i="9"/>
  <c r="C140" i="9" s="1"/>
  <c r="AC134" i="9"/>
  <c r="D139" i="9" s="1"/>
  <c r="AB134" i="9"/>
  <c r="C139" i="9" s="1"/>
  <c r="AA134" i="9"/>
  <c r="B139" i="9" s="1"/>
  <c r="Z137" i="9"/>
  <c r="A142" i="9" s="1"/>
  <c r="AC136" i="9"/>
  <c r="D141" i="9" s="1"/>
  <c r="AA135" i="9"/>
  <c r="B140" i="9" s="1"/>
  <c r="AC137" i="9"/>
  <c r="D142" i="9" s="1"/>
  <c r="AB137" i="9"/>
  <c r="C142" i="9" s="1"/>
  <c r="Z134" i="9"/>
  <c r="A139" i="9" s="1"/>
  <c r="AA137" i="9"/>
  <c r="B142" i="9" s="1"/>
  <c r="G152" i="13" l="1"/>
  <c r="I151" i="13" s="1"/>
  <c r="G139" i="9"/>
  <c r="I140" i="9" s="1"/>
  <c r="N141" i="9" s="1"/>
  <c r="M142" i="9" s="1"/>
  <c r="J152" i="13" l="1"/>
  <c r="N151" i="13" a="1"/>
  <c r="I139" i="9"/>
  <c r="M141" i="9" s="1"/>
  <c r="O154" i="13" l="1"/>
  <c r="O153" i="13"/>
  <c r="O152" i="13"/>
  <c r="O151" i="13"/>
  <c r="P154" i="13"/>
  <c r="N153" i="13"/>
  <c r="Q151" i="13"/>
  <c r="Q154" i="13"/>
  <c r="P153" i="13"/>
  <c r="N152" i="13"/>
  <c r="N154" i="13"/>
  <c r="P151" i="13"/>
  <c r="P152" i="13"/>
  <c r="Q153" i="13"/>
  <c r="Q152" i="13"/>
  <c r="N151" i="13"/>
  <c r="N142" i="9"/>
  <c r="P139" i="9" a="1"/>
  <c r="T152" i="13" l="1"/>
  <c r="T153" i="13" s="1"/>
  <c r="W152" i="13" s="1"/>
  <c r="Q141" i="9"/>
  <c r="S141" i="9"/>
  <c r="R141" i="9"/>
  <c r="P140" i="9"/>
  <c r="Q140" i="9"/>
  <c r="S140" i="9"/>
  <c r="P139" i="9"/>
  <c r="S139" i="9"/>
  <c r="Q142" i="9"/>
  <c r="P141" i="9"/>
  <c r="R140" i="9"/>
  <c r="R139" i="9"/>
  <c r="S142" i="9"/>
  <c r="Q139" i="9"/>
  <c r="P142" i="9"/>
  <c r="R142" i="9"/>
  <c r="X153" i="13" l="1"/>
  <c r="T154" i="13"/>
  <c r="X152" i="13" s="1"/>
  <c r="W153" i="13" s="1"/>
  <c r="U139" i="9" a="1"/>
  <c r="AA151" i="13" l="1" a="1"/>
  <c r="U140" i="9"/>
  <c r="A147" i="9" s="1"/>
  <c r="A152" i="9" s="1"/>
  <c r="W140" i="9"/>
  <c r="C147" i="9" s="1"/>
  <c r="C152" i="9" s="1"/>
  <c r="V140" i="9"/>
  <c r="B147" i="9" s="1"/>
  <c r="X139" i="9"/>
  <c r="D146" i="9" s="1"/>
  <c r="D151" i="9" s="1"/>
  <c r="W139" i="9"/>
  <c r="C146" i="9" s="1"/>
  <c r="C151" i="9" s="1"/>
  <c r="X141" i="9"/>
  <c r="D148" i="9" s="1"/>
  <c r="U142" i="9"/>
  <c r="A149" i="9" s="1"/>
  <c r="A154" i="9" s="1"/>
  <c r="V142" i="9"/>
  <c r="B149" i="9" s="1"/>
  <c r="B154" i="9" s="1"/>
  <c r="W141" i="9"/>
  <c r="C148" i="9" s="1"/>
  <c r="X140" i="9"/>
  <c r="D147" i="9" s="1"/>
  <c r="D152" i="9" s="1"/>
  <c r="U139" i="9"/>
  <c r="A146" i="9" s="1"/>
  <c r="V139" i="9"/>
  <c r="B146" i="9" s="1"/>
  <c r="B151" i="9" s="1"/>
  <c r="W142" i="9"/>
  <c r="C149" i="9" s="1"/>
  <c r="X142" i="9"/>
  <c r="D149" i="9" s="1"/>
  <c r="U141" i="9"/>
  <c r="A148" i="9" s="1"/>
  <c r="A153" i="9" s="1"/>
  <c r="V141" i="9"/>
  <c r="B148" i="9" s="1"/>
  <c r="B153" i="9" s="1"/>
  <c r="AA154" i="13" l="1"/>
  <c r="AA153" i="13"/>
  <c r="AA152" i="13"/>
  <c r="AA151" i="13"/>
  <c r="AB154" i="13"/>
  <c r="AD152" i="13"/>
  <c r="AC151" i="13"/>
  <c r="AD154" i="13"/>
  <c r="AC153" i="13"/>
  <c r="AB152" i="13"/>
  <c r="AC154" i="13"/>
  <c r="AB153" i="13"/>
  <c r="AD151" i="13"/>
  <c r="AB151" i="13"/>
  <c r="AC152" i="13"/>
  <c r="AD153" i="13"/>
  <c r="M148" i="9"/>
  <c r="B152" i="9" s="1"/>
  <c r="G147" i="9"/>
  <c r="L147" i="9"/>
  <c r="D153" i="9"/>
  <c r="G146" i="9"/>
  <c r="A151" i="9"/>
  <c r="C154" i="9"/>
  <c r="F147" i="9"/>
  <c r="F146" i="9"/>
  <c r="C153" i="9"/>
  <c r="AG152" i="13" l="1"/>
  <c r="AG154" i="13" s="1"/>
  <c r="AL153" i="13" s="1"/>
  <c r="AK154" i="13" s="1"/>
  <c r="G151" i="9"/>
  <c r="J146" i="9"/>
  <c r="J147" i="9"/>
  <c r="D154" i="9"/>
  <c r="AG153" i="13" l="1"/>
  <c r="AK153" i="13" s="1"/>
  <c r="G152" i="9"/>
  <c r="I151" i="9" s="1"/>
  <c r="G153" i="9"/>
  <c r="J151" i="9" s="1"/>
  <c r="I152" i="9" s="1"/>
  <c r="AL154" i="13" l="1"/>
  <c r="AS151" i="13" a="1"/>
  <c r="AN151" i="13" a="1"/>
  <c r="J152" i="9"/>
  <c r="N151" i="9" a="1"/>
  <c r="AO154" i="13" l="1"/>
  <c r="AO153" i="13"/>
  <c r="AO152" i="13"/>
  <c r="AP154" i="13"/>
  <c r="AN153" i="13"/>
  <c r="AQ151" i="13"/>
  <c r="AQ154" i="13"/>
  <c r="AQ152" i="13"/>
  <c r="AO151" i="13"/>
  <c r="AQ153" i="13"/>
  <c r="AN152" i="13"/>
  <c r="AP153" i="13"/>
  <c r="AP151" i="13"/>
  <c r="AN151" i="13"/>
  <c r="AP152" i="13"/>
  <c r="AN154" i="13"/>
  <c r="AS154" i="13"/>
  <c r="AS153" i="13"/>
  <c r="AS152" i="13"/>
  <c r="AS151" i="13"/>
  <c r="AT154" i="13"/>
  <c r="AV152" i="13"/>
  <c r="AU151" i="13"/>
  <c r="AV153" i="13"/>
  <c r="AT152" i="13"/>
  <c r="AV154" i="13"/>
  <c r="AT153" i="13"/>
  <c r="AT151" i="13"/>
  <c r="AU154" i="13"/>
  <c r="AU152" i="13"/>
  <c r="AU153" i="13"/>
  <c r="AV151" i="13"/>
  <c r="N152" i="9"/>
  <c r="Q152" i="9"/>
  <c r="P152" i="9"/>
  <c r="O153" i="9"/>
  <c r="N151" i="9"/>
  <c r="Q151" i="9"/>
  <c r="P151" i="9"/>
  <c r="O151" i="9"/>
  <c r="N154" i="9"/>
  <c r="Q154" i="9"/>
  <c r="P154" i="9"/>
  <c r="O154" i="9"/>
  <c r="N153" i="9"/>
  <c r="Q153" i="9"/>
  <c r="P153" i="9"/>
  <c r="O152" i="9"/>
  <c r="A156" i="13" l="1" a="1"/>
  <c r="T152" i="9"/>
  <c r="T154" i="9" s="1"/>
  <c r="X152" i="9" s="1"/>
  <c r="W153" i="9" s="1"/>
  <c r="A159" i="13" l="1"/>
  <c r="A166" i="13" s="1"/>
  <c r="A171" i="13" s="1"/>
  <c r="A158" i="13"/>
  <c r="A165" i="13" s="1"/>
  <c r="A170" i="13" s="1"/>
  <c r="A157" i="13"/>
  <c r="A164" i="13" s="1"/>
  <c r="A169" i="13" s="1"/>
  <c r="A156" i="13"/>
  <c r="A163" i="13" s="1"/>
  <c r="A168" i="13" s="1"/>
  <c r="D158" i="13"/>
  <c r="D165" i="13" s="1"/>
  <c r="D170" i="13" s="1"/>
  <c r="C157" i="13"/>
  <c r="C164" i="13" s="1"/>
  <c r="C169" i="13" s="1"/>
  <c r="B156" i="13"/>
  <c r="B163" i="13" s="1"/>
  <c r="B168" i="13" s="1"/>
  <c r="B159" i="13"/>
  <c r="B166" i="13" s="1"/>
  <c r="B171" i="13" s="1"/>
  <c r="B157" i="13"/>
  <c r="B164" i="13" s="1"/>
  <c r="B169" i="13" s="1"/>
  <c r="C158" i="13"/>
  <c r="C165" i="13" s="1"/>
  <c r="C170" i="13" s="1"/>
  <c r="D156" i="13"/>
  <c r="D163" i="13" s="1"/>
  <c r="D168" i="13" s="1"/>
  <c r="D159" i="13"/>
  <c r="D166" i="13" s="1"/>
  <c r="D171" i="13" s="1"/>
  <c r="B158" i="13"/>
  <c r="B165" i="13" s="1"/>
  <c r="B170" i="13" s="1"/>
  <c r="C156" i="13"/>
  <c r="C163" i="13" s="1"/>
  <c r="C168" i="13" s="1"/>
  <c r="C159" i="13"/>
  <c r="C166" i="13" s="1"/>
  <c r="C171" i="13" s="1"/>
  <c r="D157" i="13"/>
  <c r="D164" i="13" s="1"/>
  <c r="D169" i="13" s="1"/>
  <c r="T153" i="9"/>
  <c r="W152" i="9" s="1"/>
  <c r="G168" i="13" l="1"/>
  <c r="G169" i="13" s="1"/>
  <c r="I168" i="13" s="1"/>
  <c r="G170" i="13"/>
  <c r="J168" i="13" s="1"/>
  <c r="I169" i="13" s="1"/>
  <c r="X153" i="9"/>
  <c r="AA151" i="9" a="1"/>
  <c r="J169" i="13" l="1"/>
  <c r="N168" i="13" a="1"/>
  <c r="AA154" i="9"/>
  <c r="AA152" i="9"/>
  <c r="AD151" i="9"/>
  <c r="AC152" i="9"/>
  <c r="AD153" i="9"/>
  <c r="AD152" i="9"/>
  <c r="AC154" i="9"/>
  <c r="AC153" i="9"/>
  <c r="AG152" i="9" s="1"/>
  <c r="AG154" i="9" s="1"/>
  <c r="AL153" i="9" s="1"/>
  <c r="AK154" i="9" s="1"/>
  <c r="AB152" i="9"/>
  <c r="AB154" i="9"/>
  <c r="AB153" i="9"/>
  <c r="AD154" i="9"/>
  <c r="AC151" i="9"/>
  <c r="AB151" i="9"/>
  <c r="AA151" i="9"/>
  <c r="AA153" i="9"/>
  <c r="N171" i="13" l="1"/>
  <c r="N170" i="13"/>
  <c r="N169" i="13"/>
  <c r="N168" i="13"/>
  <c r="P171" i="13"/>
  <c r="O170" i="13"/>
  <c r="Q168" i="13"/>
  <c r="Q171" i="13"/>
  <c r="Q169" i="13"/>
  <c r="O168" i="13"/>
  <c r="O171" i="13"/>
  <c r="P169" i="13"/>
  <c r="Q170" i="13"/>
  <c r="O169" i="13"/>
  <c r="P170" i="13"/>
  <c r="P168" i="13"/>
  <c r="AG153" i="9"/>
  <c r="AK153" i="9" s="1"/>
  <c r="AL154" i="9"/>
  <c r="AS151" i="9" s="1" a="1"/>
  <c r="AN151" i="9" a="1"/>
  <c r="T169" i="13" l="1"/>
  <c r="T170" i="13" s="1"/>
  <c r="W169" i="13" s="1"/>
  <c r="AP154" i="9"/>
  <c r="AO154" i="9"/>
  <c r="AN154" i="9"/>
  <c r="AQ154" i="9"/>
  <c r="AO153" i="9"/>
  <c r="AN153" i="9"/>
  <c r="AP152" i="9"/>
  <c r="AO152" i="9"/>
  <c r="AN152" i="9"/>
  <c r="AQ153" i="9"/>
  <c r="AP153" i="9"/>
  <c r="AQ152" i="9"/>
  <c r="AP151" i="9"/>
  <c r="AO151" i="9"/>
  <c r="AN151" i="9"/>
  <c r="AQ151" i="9"/>
  <c r="AT154" i="9"/>
  <c r="AT153" i="9"/>
  <c r="AS154" i="9"/>
  <c r="AU154" i="9"/>
  <c r="AV153" i="9"/>
  <c r="AU151" i="9"/>
  <c r="AT152" i="9"/>
  <c r="AS153" i="9"/>
  <c r="AU153" i="9"/>
  <c r="AV152" i="9"/>
  <c r="AU152" i="9"/>
  <c r="AS151" i="9"/>
  <c r="AT151" i="9"/>
  <c r="AS152" i="9"/>
  <c r="AV151" i="9"/>
  <c r="AV154" i="9"/>
  <c r="X170" i="13" l="1"/>
  <c r="T171" i="13"/>
  <c r="X169" i="13" s="1"/>
  <c r="W170" i="13" s="1"/>
  <c r="A156" i="9" a="1"/>
  <c r="AA168" i="13" l="1" a="1"/>
  <c r="AF168" i="13" a="1"/>
  <c r="C159" i="9"/>
  <c r="C166" i="9" s="1"/>
  <c r="C171" i="9" s="1"/>
  <c r="C156" i="9"/>
  <c r="C163" i="9" s="1"/>
  <c r="C168" i="9" s="1"/>
  <c r="C158" i="9"/>
  <c r="C165" i="9" s="1"/>
  <c r="C170" i="9" s="1"/>
  <c r="C157" i="9"/>
  <c r="C164" i="9" s="1"/>
  <c r="C169" i="9" s="1"/>
  <c r="D158" i="9"/>
  <c r="D165" i="9" s="1"/>
  <c r="D170" i="9" s="1"/>
  <c r="A158" i="9"/>
  <c r="A165" i="9" s="1"/>
  <c r="A170" i="9" s="1"/>
  <c r="B158" i="9"/>
  <c r="B165" i="9" s="1"/>
  <c r="B170" i="9" s="1"/>
  <c r="D159" i="9"/>
  <c r="D166" i="9" s="1"/>
  <c r="D171" i="9" s="1"/>
  <c r="A159" i="9"/>
  <c r="A166" i="9" s="1"/>
  <c r="A171" i="9" s="1"/>
  <c r="B159" i="9"/>
  <c r="B166" i="9" s="1"/>
  <c r="B171" i="9" s="1"/>
  <c r="D156" i="9"/>
  <c r="D163" i="9" s="1"/>
  <c r="D168" i="9" s="1"/>
  <c r="A156" i="9"/>
  <c r="A163" i="9" s="1"/>
  <c r="A168" i="9" s="1"/>
  <c r="B156" i="9"/>
  <c r="B163" i="9" s="1"/>
  <c r="B168" i="9" s="1"/>
  <c r="D157" i="9"/>
  <c r="D164" i="9" s="1"/>
  <c r="D169" i="9" s="1"/>
  <c r="A157" i="9"/>
  <c r="A164" i="9" s="1"/>
  <c r="A169" i="9" s="1"/>
  <c r="B157" i="9"/>
  <c r="B164" i="9" s="1"/>
  <c r="B169" i="9" s="1"/>
  <c r="AI171" i="13" l="1"/>
  <c r="AI170" i="13"/>
  <c r="AI169" i="13"/>
  <c r="AI168" i="13"/>
  <c r="AH171" i="13"/>
  <c r="AH170" i="13"/>
  <c r="AH169" i="13"/>
  <c r="AH168" i="13"/>
  <c r="AF171" i="13"/>
  <c r="AF169" i="13"/>
  <c r="AG169" i="13"/>
  <c r="AG171" i="13"/>
  <c r="AG168" i="13"/>
  <c r="AG170" i="13"/>
  <c r="AF168" i="13"/>
  <c r="AF170" i="13"/>
  <c r="AD171" i="13"/>
  <c r="AD170" i="13"/>
  <c r="AD169" i="13"/>
  <c r="AD168" i="13"/>
  <c r="AB171" i="13"/>
  <c r="AA170" i="13"/>
  <c r="AC168" i="13"/>
  <c r="AA171" i="13"/>
  <c r="AB169" i="13"/>
  <c r="AC170" i="13"/>
  <c r="AA169" i="13"/>
  <c r="AB170" i="13"/>
  <c r="AB168" i="13"/>
  <c r="AC171" i="13"/>
  <c r="AC169" i="13"/>
  <c r="AA168" i="13"/>
  <c r="A173" i="13" s="1" a="1"/>
  <c r="G168" i="9"/>
  <c r="G170" i="9" s="1"/>
  <c r="J168" i="9" s="1"/>
  <c r="I169" i="9" s="1"/>
  <c r="D176" i="13" l="1"/>
  <c r="D183" i="13" s="1"/>
  <c r="D188" i="13" s="1"/>
  <c r="D175" i="13"/>
  <c r="D182" i="13" s="1"/>
  <c r="D187" i="13" s="1"/>
  <c r="D174" i="13"/>
  <c r="D181" i="13" s="1"/>
  <c r="D186" i="13" s="1"/>
  <c r="D173" i="13"/>
  <c r="D180" i="13" s="1"/>
  <c r="D185" i="13" s="1"/>
  <c r="C176" i="13"/>
  <c r="C183" i="13" s="1"/>
  <c r="C188" i="13" s="1"/>
  <c r="C175" i="13"/>
  <c r="C182" i="13" s="1"/>
  <c r="C187" i="13" s="1"/>
  <c r="C174" i="13"/>
  <c r="C181" i="13" s="1"/>
  <c r="C186" i="13" s="1"/>
  <c r="C173" i="13"/>
  <c r="C180" i="13" s="1"/>
  <c r="C185" i="13" s="1"/>
  <c r="A176" i="13"/>
  <c r="A183" i="13" s="1"/>
  <c r="A188" i="13" s="1"/>
  <c r="A174" i="13"/>
  <c r="A181" i="13" s="1"/>
  <c r="A175" i="13"/>
  <c r="A182" i="13" s="1"/>
  <c r="A187" i="13" s="1"/>
  <c r="B174" i="13"/>
  <c r="B181" i="13" s="1"/>
  <c r="B176" i="13"/>
  <c r="B183" i="13" s="1"/>
  <c r="B188" i="13" s="1"/>
  <c r="B173" i="13"/>
  <c r="B180" i="13" s="1"/>
  <c r="B175" i="13"/>
  <c r="B182" i="13" s="1"/>
  <c r="B187" i="13" s="1"/>
  <c r="A173" i="13"/>
  <c r="A180" i="13" s="1"/>
  <c r="G169" i="9"/>
  <c r="I168" i="9" s="1"/>
  <c r="B186" i="13" l="1"/>
  <c r="G182" i="13"/>
  <c r="A185" i="13"/>
  <c r="F181" i="13"/>
  <c r="B185" i="13"/>
  <c r="G181" i="13"/>
  <c r="F182" i="13"/>
  <c r="A186" i="13"/>
  <c r="J169" i="9"/>
  <c r="N168" i="9" a="1"/>
  <c r="J181" i="13" l="1"/>
  <c r="J182" i="13"/>
  <c r="G185" i="13"/>
  <c r="G187" i="13" s="1"/>
  <c r="J185" i="13" s="1"/>
  <c r="I186" i="13" s="1"/>
  <c r="N171" i="9"/>
  <c r="Q171" i="9"/>
  <c r="P170" i="9"/>
  <c r="O168" i="9"/>
  <c r="P171" i="9"/>
  <c r="N170" i="9"/>
  <c r="Q170" i="9"/>
  <c r="P169" i="9"/>
  <c r="O171" i="9"/>
  <c r="N169" i="9"/>
  <c r="Q169" i="9"/>
  <c r="P168" i="9"/>
  <c r="O169" i="9"/>
  <c r="N168" i="9"/>
  <c r="Q168" i="9"/>
  <c r="O170" i="9"/>
  <c r="G186" i="13" l="1"/>
  <c r="I185" i="13" s="1"/>
  <c r="J183" i="13"/>
  <c r="T169" i="9"/>
  <c r="T170" i="9" s="1"/>
  <c r="W169" i="9" s="1"/>
  <c r="J186" i="13" l="1"/>
  <c r="N185" i="13" a="1"/>
  <c r="X170" i="9"/>
  <c r="T171" i="9"/>
  <c r="X169" i="9" s="1"/>
  <c r="W170" i="9" s="1"/>
  <c r="N188" i="13" l="1"/>
  <c r="N187" i="13"/>
  <c r="N186" i="13"/>
  <c r="N185" i="13"/>
  <c r="Q188" i="13"/>
  <c r="Q187" i="13"/>
  <c r="Q186" i="13"/>
  <c r="Q185" i="13"/>
  <c r="O188" i="13"/>
  <c r="O186" i="13"/>
  <c r="P188" i="13"/>
  <c r="P185" i="13"/>
  <c r="P187" i="13"/>
  <c r="O185" i="13"/>
  <c r="O187" i="13"/>
  <c r="P186" i="13"/>
  <c r="AF168" i="9" a="1"/>
  <c r="AA168" i="9" a="1"/>
  <c r="T186" i="13" l="1"/>
  <c r="T188" i="13" s="1"/>
  <c r="X186" i="13" s="1"/>
  <c r="W187" i="13" s="1"/>
  <c r="AI168" i="9"/>
  <c r="AF168" i="9"/>
  <c r="AF169" i="9"/>
  <c r="AH168" i="9"/>
  <c r="AG168" i="9"/>
  <c r="AI170" i="9"/>
  <c r="AH171" i="9"/>
  <c r="AG171" i="9"/>
  <c r="AF171" i="9"/>
  <c r="AI169" i="9"/>
  <c r="AH170" i="9"/>
  <c r="AG170" i="9"/>
  <c r="AF170" i="9"/>
  <c r="AH169" i="9"/>
  <c r="AG169" i="9"/>
  <c r="AI171" i="9"/>
  <c r="AD169" i="9"/>
  <c r="AC169" i="9"/>
  <c r="AB169" i="9"/>
  <c r="AA168" i="9"/>
  <c r="AA170" i="9"/>
  <c r="AD168" i="9"/>
  <c r="AC168" i="9"/>
  <c r="AB168" i="9"/>
  <c r="AD171" i="9"/>
  <c r="AC171" i="9"/>
  <c r="AB171" i="9"/>
  <c r="AA171" i="9"/>
  <c r="AD170" i="9"/>
  <c r="AC170" i="9"/>
  <c r="AB170" i="9"/>
  <c r="AA169" i="9"/>
  <c r="T187" i="13" l="1"/>
  <c r="W186" i="13" s="1"/>
  <c r="A173" i="9" a="1"/>
  <c r="X187" i="13" l="1"/>
  <c r="AF185" i="13" s="1" a="1"/>
  <c r="AA185" i="13" a="1"/>
  <c r="A174" i="9"/>
  <c r="A181" i="9" s="1"/>
  <c r="A173" i="9"/>
  <c r="A180" i="9" s="1"/>
  <c r="D176" i="9"/>
  <c r="D183" i="9" s="1"/>
  <c r="D175" i="9"/>
  <c r="D182" i="9" s="1"/>
  <c r="D173" i="9"/>
  <c r="D180" i="9" s="1"/>
  <c r="D174" i="9"/>
  <c r="D181" i="9" s="1"/>
  <c r="C176" i="9"/>
  <c r="C183" i="9" s="1"/>
  <c r="C175" i="9"/>
  <c r="C182" i="9" s="1"/>
  <c r="C174" i="9"/>
  <c r="C181" i="9" s="1"/>
  <c r="C173" i="9"/>
  <c r="C180" i="9" s="1"/>
  <c r="B176" i="9"/>
  <c r="B183" i="9" s="1"/>
  <c r="B175" i="9"/>
  <c r="B182" i="9" s="1"/>
  <c r="B174" i="9"/>
  <c r="B181" i="9" s="1"/>
  <c r="B173" i="9"/>
  <c r="B180" i="9" s="1"/>
  <c r="A176" i="9"/>
  <c r="A183" i="9" s="1"/>
  <c r="A175" i="9"/>
  <c r="A182" i="9" s="1"/>
  <c r="G182" i="9"/>
  <c r="F182" i="9"/>
  <c r="F181" i="9"/>
  <c r="G181" i="9"/>
  <c r="AI188" i="13" l="1"/>
  <c r="AI187" i="13"/>
  <c r="AI186" i="13"/>
  <c r="AI185" i="13"/>
  <c r="AH188" i="13"/>
  <c r="AH187" i="13"/>
  <c r="AH186" i="13"/>
  <c r="AH185" i="13"/>
  <c r="AG188" i="13"/>
  <c r="AG187" i="13"/>
  <c r="AG186" i="13"/>
  <c r="AG185" i="13"/>
  <c r="AF187" i="13"/>
  <c r="AF186" i="13"/>
  <c r="AF185" i="13"/>
  <c r="AF188" i="13"/>
  <c r="AD188" i="13"/>
  <c r="AD187" i="13"/>
  <c r="AD186" i="13"/>
  <c r="AD185" i="13"/>
  <c r="AC188" i="13"/>
  <c r="AC187" i="13"/>
  <c r="AC186" i="13"/>
  <c r="AC185" i="13"/>
  <c r="AA188" i="13"/>
  <c r="AA186" i="13"/>
  <c r="AA187" i="13"/>
  <c r="AB186" i="13"/>
  <c r="AB188" i="13"/>
  <c r="AB185" i="13"/>
  <c r="AB187" i="13"/>
  <c r="AA185" i="13"/>
  <c r="A190" i="13" s="1" a="1"/>
  <c r="J182" i="9"/>
  <c r="J181" i="9"/>
  <c r="J183" i="9" s="1"/>
  <c r="D193" i="13" l="1"/>
  <c r="D198" i="13" s="1"/>
  <c r="D207" i="13" s="1"/>
  <c r="D192" i="13"/>
  <c r="D197" i="13" s="1"/>
  <c r="D206" i="13" s="1"/>
  <c r="D191" i="13"/>
  <c r="D196" i="13" s="1"/>
  <c r="D205" i="13" s="1"/>
  <c r="D190" i="13"/>
  <c r="D195" i="13" s="1"/>
  <c r="D204" i="13" s="1"/>
  <c r="C193" i="13"/>
  <c r="C198" i="13" s="1"/>
  <c r="C207" i="13" s="1"/>
  <c r="C192" i="13"/>
  <c r="C197" i="13" s="1"/>
  <c r="C206" i="13" s="1"/>
  <c r="C191" i="13"/>
  <c r="C196" i="13" s="1"/>
  <c r="C205" i="13" s="1"/>
  <c r="C190" i="13"/>
  <c r="C195" i="13" s="1"/>
  <c r="C204" i="13" s="1"/>
  <c r="B193" i="13"/>
  <c r="B198" i="13" s="1"/>
  <c r="B207" i="13" s="1"/>
  <c r="B192" i="13"/>
  <c r="B197" i="13" s="1"/>
  <c r="B206" i="13" s="1"/>
  <c r="B191" i="13"/>
  <c r="B196" i="13" s="1"/>
  <c r="B205" i="13" s="1"/>
  <c r="B190" i="13"/>
  <c r="B195" i="13" s="1"/>
  <c r="B204" i="13" s="1"/>
  <c r="A193" i="13"/>
  <c r="A198" i="13" s="1"/>
  <c r="A207" i="13" s="1"/>
  <c r="A190" i="13"/>
  <c r="A195" i="13" s="1"/>
  <c r="A204" i="13" s="1"/>
  <c r="A192" i="13"/>
  <c r="A197" i="13" s="1"/>
  <c r="A206" i="13" s="1"/>
  <c r="A191" i="13"/>
  <c r="A196" i="13" s="1"/>
  <c r="A205" i="13" s="1"/>
</calcChain>
</file>

<file path=xl/sharedStrings.xml><?xml version="1.0" encoding="utf-8"?>
<sst xmlns="http://schemas.openxmlformats.org/spreadsheetml/2006/main" count="402" uniqueCount="87">
  <si>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</si>
  <si>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</si>
  <si>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</si>
  <si>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</si>
  <si>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</si>
  <si>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</si>
  <si>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</si>
  <si>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</si>
  <si>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</si>
  <si>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</si>
  <si>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#4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</si>
  <si>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</si>
  <si>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</si>
  <si>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</si>
  <si>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</si>
  <si>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</si>
  <si>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</si>
  <si>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</si>
  <si>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</si>
  <si>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</si>
  <si>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</si>
  <si>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H=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</si>
  <si>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</si>
  <si>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</si>
  <si>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</si>
  <si>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</si>
  <si>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</si>
  <si>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</si>
  <si>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</si>
  <si>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</si>
  <si>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</si>
  <si>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</si>
  <si>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#5</t>
  </si>
  <si>
    <t>#6</t>
  </si>
  <si>
    <t>#7</t>
  </si>
  <si>
    <t>G3=</t>
  </si>
  <si>
    <t>G3*G2*G1=</t>
  </si>
  <si>
    <t>a=</t>
  </si>
  <si>
    <t>a+e+k=</t>
  </si>
  <si>
    <t>p=</t>
    <phoneticPr fontId="0" type="noConversion"/>
  </si>
  <si>
    <t>a=</t>
    <phoneticPr fontId="0" type="noConversion"/>
  </si>
  <si>
    <t>b=</t>
  </si>
  <si>
    <t>ae+ak+ek-jf-bd=</t>
  </si>
  <si>
    <t>q=</t>
    <phoneticPr fontId="0" type="noConversion"/>
  </si>
  <si>
    <t>b=</t>
    <phoneticPr fontId="0" type="noConversion"/>
  </si>
  <si>
    <t>aek+cdj-ajf-bdk=</t>
  </si>
  <si>
    <t>c=</t>
    <phoneticPr fontId="0" type="noConversion"/>
  </si>
  <si>
    <t>d=</t>
  </si>
  <si>
    <t>u^3=</t>
    <phoneticPr fontId="0" type="noConversion"/>
  </si>
  <si>
    <t>+sqrt(</t>
    <phoneticPr fontId="0" type="noConversion"/>
  </si>
  <si>
    <t>)</t>
    <phoneticPr fontId="0" type="noConversion"/>
  </si>
  <si>
    <t>e=</t>
  </si>
  <si>
    <t>v^3=</t>
    <phoneticPr fontId="0" type="noConversion"/>
  </si>
  <si>
    <t>-sqrt(</t>
    <phoneticPr fontId="0" type="noConversion"/>
  </si>
  <si>
    <t>h=</t>
    <phoneticPr fontId="0" type="noConversion"/>
  </si>
  <si>
    <t>f=</t>
  </si>
  <si>
    <t>j=</t>
  </si>
  <si>
    <t>u=</t>
    <phoneticPr fontId="0" type="noConversion"/>
  </si>
  <si>
    <t>k=</t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</si>
  <si>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</si>
  <si>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</si>
  <si>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</si>
  <si>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</si>
  <si>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r^3=</t>
  </si>
  <si>
    <t>tan=</t>
  </si>
  <si>
    <t>theta=</t>
  </si>
  <si>
    <t>cos=</t>
  </si>
  <si>
    <t>x=</t>
  </si>
  <si>
    <t>z=</t>
  </si>
  <si>
    <t>r=</t>
    <phoneticPr fontId="0" type="noConversion"/>
  </si>
  <si>
    <t>c=</t>
    <phoneticPr fontId="0" type="noConversion"/>
  </si>
  <si>
    <t>s=</t>
    <phoneticPr fontId="0" type="noConversion"/>
  </si>
  <si>
    <t>Shift=</t>
  </si>
  <si>
    <t>Unit reflector</t>
  </si>
  <si>
    <t>Householder matrix</t>
  </si>
  <si>
    <t>Q^T</t>
  </si>
  <si>
    <t>Q</t>
  </si>
  <si>
    <t>Verification</t>
  </si>
  <si>
    <t>#100</t>
  </si>
  <si>
    <t>H1=</t>
  </si>
  <si>
    <t>H2=</t>
  </si>
  <si>
    <t>Verification=</t>
  </si>
  <si>
    <t>Deflation ratio</t>
  </si>
  <si>
    <t>Deflated to 3x3 case</t>
  </si>
  <si>
    <t>Delta=</t>
  </si>
  <si>
    <t>G2*G1=</t>
  </si>
  <si>
    <t>Deflated to 2x2. Both complex root,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</si>
</sst>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0" fillId="0" borderId="0" xfId="0" quotePrefix="1" applyAlignment="1">
      <alignment vertical="center"/>
    </xf>
    <xf numFmtId="0" fontId="1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workbookViewId="0">
      <selection activeCell="C18" sqref="A1:XFD1048576"/>
    </sheetView>
  </sheetViews>
  <sheetFormatPr defaultRowHeight="1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13" max="13" width="13.28515625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>
      <c r="A2">
        <v>4</v>
      </c>
      <c r="B2">
        <v>4</v>
      </c>
    </row>
    <row r="3" spans="1:18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>
      <c r="F22" t="s">
        <v>79</v>
      </c>
      <c r="K22" t="s">
        <v>80</v>
      </c>
      <c r="P22" t="s">
        <v>21</v>
      </c>
      <c r="U22" t="s">
        <v>81</v>
      </c>
    </row>
    <row r="23" spans="1:29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3" si="7">V23-B23</f>
        <v>0</v>
      </c>
      <c r="AB23">
        <f t="shared" si="7"/>
        <v>0</v>
      </c>
      <c r="AC23">
        <f t="shared" si="7"/>
        <v>0</v>
      </c>
    </row>
    <row r="24" spans="1:29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4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ref="AA24:AA26" si="11">V24-B24</f>
        <v>0</v>
      </c>
      <c r="AB24">
        <f t="shared" ref="AB24:AB26" si="12">W24-C24</f>
        <v>0</v>
      </c>
      <c r="AC24">
        <f t="shared" ref="AC24:AC26" si="13">X24-D24</f>
        <v>0</v>
      </c>
    </row>
    <row r="25" spans="1:29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4">P5</f>
        <v>0.23963337053892783</v>
      </c>
      <c r="H25">
        <f t="shared" ref="H25:H26" si="15">Q5</f>
        <v>0.96708779168339831</v>
      </c>
      <c r="I25">
        <f t="shared" ref="I25:I26" si="16">R5</f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11"/>
        <v>0</v>
      </c>
      <c r="AB25">
        <f t="shared" si="12"/>
        <v>0</v>
      </c>
      <c r="AC25">
        <f t="shared" si="13"/>
        <v>0</v>
      </c>
    </row>
    <row r="26" spans="1:29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4"/>
        <v>-0.62281392094011467</v>
      </c>
      <c r="H26">
        <f t="shared" si="15"/>
        <v>8.5539762105589862E-2</v>
      </c>
      <c r="I26">
        <f t="shared" si="16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11"/>
        <v>0</v>
      </c>
      <c r="AB26">
        <f t="shared" si="12"/>
        <v>0</v>
      </c>
      <c r="AC26">
        <f t="shared" si="13"/>
        <v>-5.5511151231257827E-16</v>
      </c>
    </row>
    <row r="28" spans="1:29">
      <c r="A28" t="s">
        <v>0</v>
      </c>
    </row>
    <row r="29" spans="1:29">
      <c r="A29">
        <v>4</v>
      </c>
      <c r="B29">
        <v>4</v>
      </c>
    </row>
    <row r="30" spans="1:29">
      <c r="A30">
        <f>A23</f>
        <v>-3.5694421973592254</v>
      </c>
      <c r="B30">
        <f t="shared" ref="B30:D30" si="17">B23</f>
        <v>-15.672079507042351</v>
      </c>
      <c r="C30">
        <f t="shared" si="17"/>
        <v>0.40487781552193158</v>
      </c>
      <c r="D30">
        <f t="shared" si="17"/>
        <v>3.6691435885055022</v>
      </c>
      <c r="F30">
        <f>C32</f>
        <v>-0.47417966038237325</v>
      </c>
      <c r="G30">
        <f>D32</f>
        <v>-2.3999816880281264</v>
      </c>
      <c r="I30" t="s">
        <v>11</v>
      </c>
      <c r="J30">
        <f>F30+G31</f>
        <v>-8.7992252781321278E-2</v>
      </c>
    </row>
    <row r="31" spans="1:29">
      <c r="A31">
        <f t="shared" ref="A31:D31" si="18">A24</f>
        <v>6.0225247443049801</v>
      </c>
      <c r="B31">
        <f t="shared" si="18"/>
        <v>7.328753671995683</v>
      </c>
      <c r="C31">
        <f t="shared" si="18"/>
        <v>12.995276876188393</v>
      </c>
      <c r="D31">
        <f t="shared" si="18"/>
        <v>-3.3493885384311106</v>
      </c>
      <c r="F31">
        <f>C33</f>
        <v>-5.5323072433224452</v>
      </c>
      <c r="G31">
        <f>D33</f>
        <v>0.38618740760105197</v>
      </c>
      <c r="I31" t="s">
        <v>12</v>
      </c>
      <c r="J31">
        <f>F30*G31-F31*G30</f>
        <v>-13.460558290299449</v>
      </c>
    </row>
    <row r="32" spans="1:29">
      <c r="A32">
        <f t="shared" ref="A32:D32" si="19">A25</f>
        <v>-3.5008372418903357E-16</v>
      </c>
      <c r="B32">
        <f t="shared" si="19"/>
        <v>9.4634904594132063</v>
      </c>
      <c r="C32">
        <f t="shared" si="19"/>
        <v>-0.47417966038237325</v>
      </c>
      <c r="D32">
        <f t="shared" si="19"/>
        <v>-2.3999816880281264</v>
      </c>
    </row>
    <row r="33" spans="1:29">
      <c r="A33">
        <f t="shared" ref="A33:D33" si="20">A26</f>
        <v>-4.3080178407232067E-16</v>
      </c>
      <c r="B33">
        <f t="shared" si="20"/>
        <v>0</v>
      </c>
      <c r="C33">
        <f t="shared" si="20"/>
        <v>-5.5323072433224452</v>
      </c>
      <c r="D33">
        <f t="shared" si="20"/>
        <v>0.38618740760105197</v>
      </c>
    </row>
    <row r="35" spans="1:29">
      <c r="A35" t="s">
        <v>13</v>
      </c>
      <c r="F35" t="s">
        <v>14</v>
      </c>
      <c r="K35" t="s">
        <v>15</v>
      </c>
    </row>
    <row r="36" spans="1:29">
      <c r="A36">
        <f t="array" ref="A36:D39">MMULT(A30:D33,A30:D33)</f>
        <v>-81.644569025588908</v>
      </c>
      <c r="B36">
        <v>-55.084670977819329</v>
      </c>
      <c r="C36">
        <v>-225.59901485569173</v>
      </c>
      <c r="D36">
        <v>39.840365228706638</v>
      </c>
      <c r="F36">
        <f>J30*A30</f>
        <v>0.31408326011834786</v>
      </c>
      <c r="G36">
        <f>J30*B30</f>
        <v>1.3790215815926354</v>
      </c>
      <c r="H36">
        <f>J30*C30</f>
        <v>-3.562611108895497E-2</v>
      </c>
      <c r="I36">
        <f>J30*D30</f>
        <v>-0.3228562101307404</v>
      </c>
      <c r="K36">
        <f>J31</f>
        <v>-13.460558290299449</v>
      </c>
      <c r="L36">
        <v>0</v>
      </c>
      <c r="M36">
        <v>0</v>
      </c>
      <c r="N36">
        <v>0</v>
      </c>
    </row>
    <row r="37" spans="1:29">
      <c r="A37">
        <v>22.640546377547704</v>
      </c>
      <c r="B37">
        <v>82.305822494154555</v>
      </c>
      <c r="C37">
        <v>110.04532028350494</v>
      </c>
      <c r="D37">
        <v>-34.931253708197787</v>
      </c>
      <c r="F37">
        <f>J30*A31</f>
        <v>-0.52993551968264607</v>
      </c>
      <c r="G37">
        <f>J30*B31</f>
        <v>-0.6448735456782807</v>
      </c>
      <c r="H37">
        <f>J30*C31</f>
        <v>-1.1434836878528283</v>
      </c>
      <c r="I37">
        <f>J30*D31</f>
        <v>0.29472024293649052</v>
      </c>
      <c r="K37">
        <v>0</v>
      </c>
      <c r="L37">
        <f>J31</f>
        <v>-13.460558290299449</v>
      </c>
      <c r="M37">
        <v>0</v>
      </c>
      <c r="N37">
        <v>0</v>
      </c>
    </row>
    <row r="38" spans="1:29">
      <c r="A38">
        <v>56.994105459310141</v>
      </c>
      <c r="B38">
        <v>64.86819576224427</v>
      </c>
      <c r="C38">
        <v>136.48296116208149</v>
      </c>
      <c r="D38">
        <v>-31.485726682947245</v>
      </c>
      <c r="F38">
        <f>J30*A32</f>
        <v>3.0804655553467803E-17</v>
      </c>
      <c r="G38">
        <f>J30*B32</f>
        <v>-0.83271384469830911</v>
      </c>
      <c r="H38">
        <f>J30*C32</f>
        <v>4.1724136540126862E-2</v>
      </c>
      <c r="I38">
        <f>J30*D32</f>
        <v>0.21117979536351303</v>
      </c>
      <c r="K38">
        <v>0</v>
      </c>
      <c r="L38">
        <v>0</v>
      </c>
      <c r="M38">
        <f>J31</f>
        <v>-13.460558290299449</v>
      </c>
      <c r="N38">
        <v>0</v>
      </c>
    </row>
    <row r="39" spans="1:29">
      <c r="A39">
        <v>3.3081225656848687E-15</v>
      </c>
      <c r="B39">
        <v>-52.354936815724528</v>
      </c>
      <c r="C39">
        <v>0.48680017741836323</v>
      </c>
      <c r="D39">
        <v>13.426576790308852</v>
      </c>
      <c r="F39">
        <f>J30*A33</f>
        <v>3.7907219482735829E-17</v>
      </c>
      <c r="G39">
        <f>J30*B33</f>
        <v>0</v>
      </c>
      <c r="H39">
        <f>J30*C33</f>
        <v>0.48680017741836329</v>
      </c>
      <c r="I39">
        <f>J30*D33</f>
        <v>-3.3981499990594917E-2</v>
      </c>
      <c r="K39">
        <v>0</v>
      </c>
      <c r="L39">
        <v>0</v>
      </c>
      <c r="M39">
        <v>0</v>
      </c>
      <c r="N39">
        <f>J31</f>
        <v>-13.460558290299449</v>
      </c>
    </row>
    <row r="41" spans="1:29">
      <c r="A41" t="s">
        <v>16</v>
      </c>
      <c r="C41" t="s">
        <v>17</v>
      </c>
      <c r="D41" t="s">
        <v>18</v>
      </c>
      <c r="E41" t="s">
        <v>19</v>
      </c>
      <c r="G41" t="s">
        <v>20</v>
      </c>
      <c r="K41" t="s">
        <v>21</v>
      </c>
    </row>
    <row r="42" spans="1:29">
      <c r="A42">
        <f t="array" ref="A42:A45">A36:D39-F36:I39+K36:N39</f>
        <v>-95.419210576006705</v>
      </c>
      <c r="C42">
        <f>SQRT(SUMPRODUCT(A42:A44,A42:A44))</f>
        <v>113.53424609079481</v>
      </c>
      <c r="D42">
        <f>A42+SIGN(A42)*C42</f>
        <v>-208.95345666680151</v>
      </c>
      <c r="E42">
        <f>D42/(SQRT(SUMPRODUCT(D42:D44,D42:D44)))</f>
        <v>-0.95928210272934611</v>
      </c>
      <c r="G42">
        <f t="array" ref="G42:I44">MMULT(E42:E44,TRANSPOSE(E42:E44))</f>
        <v>0.92022215261683571</v>
      </c>
      <c r="H42">
        <v>-0.10204181863638138</v>
      </c>
      <c r="I42">
        <v>-0.2509996209149582</v>
      </c>
      <c r="K42">
        <f>1-2*G42</f>
        <v>-0.84044430523367142</v>
      </c>
      <c r="L42">
        <f t="shared" ref="L42:M43" si="21">-2*H42</f>
        <v>0.20408363727276277</v>
      </c>
      <c r="M42">
        <f t="shared" si="21"/>
        <v>0.5019992418299164</v>
      </c>
      <c r="N42">
        <v>0</v>
      </c>
    </row>
    <row r="43" spans="1:29">
      <c r="A43">
        <v>23.170481897230349</v>
      </c>
      <c r="D43">
        <f>A43</f>
        <v>23.170481897230349</v>
      </c>
      <c r="E43">
        <f>D43/(SQRT(SUMPRODUCT(D42:D44,D42:D44)))</f>
        <v>0.10637310791690198</v>
      </c>
      <c r="G43">
        <v>-0.10204181863638138</v>
      </c>
      <c r="H43">
        <v>1.1315238087900874E-2</v>
      </c>
      <c r="I43">
        <v>2.7832907219599638E-2</v>
      </c>
      <c r="K43">
        <f t="shared" ref="K43:L44" si="22">-2*G43</f>
        <v>0.20408363727276277</v>
      </c>
      <c r="L43">
        <f>1-2*H43</f>
        <v>0.97736952382419828</v>
      </c>
      <c r="M43">
        <f t="shared" si="21"/>
        <v>-5.5665814439199275E-2</v>
      </c>
      <c r="N43">
        <v>0</v>
      </c>
    </row>
    <row r="44" spans="1:29">
      <c r="A44">
        <v>56.994105459310141</v>
      </c>
      <c r="D44">
        <f>A44</f>
        <v>56.994105459310141</v>
      </c>
      <c r="E44">
        <f>D44/(SQRT(SUMPRODUCT(D42:D44,D42:D44)))</f>
        <v>0.26165360554607969</v>
      </c>
      <c r="G44">
        <v>-0.2509996209149582</v>
      </c>
      <c r="H44">
        <v>2.7832907219599638E-2</v>
      </c>
      <c r="I44">
        <v>6.846260929526346E-2</v>
      </c>
      <c r="K44">
        <f t="shared" si="22"/>
        <v>0.5019992418299164</v>
      </c>
      <c r="L44">
        <f t="shared" si="22"/>
        <v>-5.5665814439199275E-2</v>
      </c>
      <c r="M44">
        <f>1-2*I44</f>
        <v>0.86307478140947302</v>
      </c>
      <c r="N44">
        <v>0</v>
      </c>
    </row>
    <row r="45" spans="1:29">
      <c r="A45">
        <v>3.2702153462021327E-15</v>
      </c>
      <c r="K45">
        <v>0</v>
      </c>
      <c r="L45">
        <v>0</v>
      </c>
      <c r="M45">
        <v>0</v>
      </c>
      <c r="N45">
        <v>1</v>
      </c>
    </row>
    <row r="46" spans="1:29">
      <c r="K46" t="s">
        <v>22</v>
      </c>
      <c r="P46" t="s">
        <v>23</v>
      </c>
      <c r="U46" t="s">
        <v>24</v>
      </c>
      <c r="Z46" t="s">
        <v>25</v>
      </c>
    </row>
    <row r="47" spans="1:29">
      <c r="A47">
        <f t="array" ref="A47:D50">MMULT(MMULT(K42:N45,A30:D33),K42:N45)</f>
        <v>1.4496638849982737</v>
      </c>
      <c r="B47">
        <v>19.72605120387048</v>
      </c>
      <c r="C47">
        <v>2.8319038805063208</v>
      </c>
      <c r="D47">
        <v>-4.9720552174026125</v>
      </c>
      <c r="F47" t="s">
        <v>26</v>
      </c>
      <c r="G47">
        <f>SQRT(A48*A48+A49*A49)</f>
        <v>3.0844412747322685</v>
      </c>
      <c r="H47" t="s">
        <v>27</v>
      </c>
      <c r="I47">
        <f>A48/G47</f>
        <v>0.90696404618447812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1.4496638849982737</v>
      </c>
      <c r="V47">
        <v>19.72605120387048</v>
      </c>
      <c r="W47">
        <v>2.8319038805063208</v>
      </c>
      <c r="X47">
        <v>-4.9720552174026125</v>
      </c>
      <c r="Z47">
        <f t="array" ref="Z47:AC50">MMULT(MMULT(U47:X50,TRANSPOSE(K47:N50)), TRANSPOSE(P47:S50))</f>
        <v>1.4496638849982737</v>
      </c>
      <c r="AA47">
        <v>17.50891027645994</v>
      </c>
      <c r="AB47">
        <v>-5.74033650240023</v>
      </c>
      <c r="AC47">
        <v>9.0743984120785903</v>
      </c>
    </row>
    <row r="48" spans="1:29">
      <c r="A48">
        <v>2.7974773387495877</v>
      </c>
      <c r="B48">
        <v>3.6994210131030325</v>
      </c>
      <c r="C48">
        <v>13.454004377544743</v>
      </c>
      <c r="D48">
        <v>-2.3911811763871524</v>
      </c>
      <c r="H48" t="s">
        <v>28</v>
      </c>
      <c r="I48">
        <f>A49/G47</f>
        <v>0.42120804708443066</v>
      </c>
      <c r="K48">
        <v>0</v>
      </c>
      <c r="L48">
        <f>I47</f>
        <v>0.90696404618447812</v>
      </c>
      <c r="M48">
        <f>I48</f>
        <v>0.42120804708443066</v>
      </c>
      <c r="N48">
        <v>0</v>
      </c>
      <c r="P48">
        <v>0</v>
      </c>
      <c r="Q48">
        <f>I49</f>
        <v>0.74314834258479912</v>
      </c>
      <c r="R48">
        <v>0</v>
      </c>
      <c r="S48">
        <f>I50</f>
        <v>-0.66912670019471365</v>
      </c>
      <c r="U48">
        <v>4.1505054885866342</v>
      </c>
      <c r="V48">
        <v>2.1347589520465347</v>
      </c>
      <c r="W48">
        <v>11.679605740388226</v>
      </c>
      <c r="X48">
        <v>-1.8835484982932904</v>
      </c>
      <c r="Z48">
        <v>4.1505054885866342</v>
      </c>
      <c r="AA48">
        <v>6.355129883881677</v>
      </c>
      <c r="AB48">
        <v>9.693804830954436</v>
      </c>
      <c r="AC48">
        <v>3.1875716522195781</v>
      </c>
    </row>
    <row r="49" spans="1:29">
      <c r="A49">
        <v>1.2991914856765907</v>
      </c>
      <c r="B49">
        <v>-0.48756922695480642</v>
      </c>
      <c r="C49">
        <v>-1.8639530838472218</v>
      </c>
      <c r="D49">
        <v>-4.3009930321665113E-2</v>
      </c>
      <c r="F49" t="s">
        <v>26</v>
      </c>
      <c r="G49">
        <f>SQRT(G47*G47+A50*A50)</f>
        <v>4.1505054885866333</v>
      </c>
      <c r="H49" t="s">
        <v>27</v>
      </c>
      <c r="I49">
        <f>G47/G49</f>
        <v>0.74314834258479912</v>
      </c>
      <c r="K49">
        <v>0</v>
      </c>
      <c r="L49">
        <f>-M48</f>
        <v>-0.42120804708443066</v>
      </c>
      <c r="M49">
        <f>L48</f>
        <v>0.90696404618447812</v>
      </c>
      <c r="N49">
        <v>0</v>
      </c>
      <c r="P49">
        <v>0</v>
      </c>
      <c r="Q49">
        <v>0</v>
      </c>
      <c r="R49">
        <v>1</v>
      </c>
      <c r="S49">
        <v>0</v>
      </c>
      <c r="U49">
        <v>2.2204460492503131E-16</v>
      </c>
      <c r="V49">
        <v>-2.0004336591462035</v>
      </c>
      <c r="W49">
        <v>-7.3574733401551153</v>
      </c>
      <c r="X49">
        <v>0.96817629310043418</v>
      </c>
      <c r="Z49">
        <v>2.2204460492503131E-16</v>
      </c>
      <c r="AA49">
        <v>-4.2991793153582361</v>
      </c>
      <c r="AB49">
        <v>-5.8303650353905763</v>
      </c>
      <c r="AC49">
        <v>-2.5681539826791888</v>
      </c>
    </row>
    <row r="50" spans="1:29">
      <c r="A50">
        <v>-2.7772140417180218</v>
      </c>
      <c r="B50">
        <v>0.30796038842742518</v>
      </c>
      <c r="C50">
        <v>-4.7747948647205636</v>
      </c>
      <c r="D50">
        <v>0.38618740760105197</v>
      </c>
      <c r="H50" t="s">
        <v>28</v>
      </c>
      <c r="I50">
        <f>A50/G49</f>
        <v>-0.66912670019471365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0.66912670019471365</v>
      </c>
      <c r="R50">
        <v>0</v>
      </c>
      <c r="S50">
        <f>Q48</f>
        <v>0.74314834258479912</v>
      </c>
      <c r="U50">
        <v>4.4408920985006262E-16</v>
      </c>
      <c r="V50">
        <v>2.3365248931081521</v>
      </c>
      <c r="W50">
        <v>4.0911632438630088</v>
      </c>
      <c r="X50">
        <v>-1.1762728026523166</v>
      </c>
      <c r="Z50">
        <v>4.4408920985006262E-16</v>
      </c>
      <c r="AA50">
        <v>3.6425301156268208</v>
      </c>
      <c r="AB50">
        <v>2.7263748820649667</v>
      </c>
      <c r="AC50">
        <v>1.6968904883657627</v>
      </c>
    </row>
    <row r="51" spans="1:29">
      <c r="K51" t="s">
        <v>29</v>
      </c>
      <c r="P51" t="s">
        <v>30</v>
      </c>
      <c r="U51" t="s">
        <v>31</v>
      </c>
    </row>
    <row r="52" spans="1:29">
      <c r="A52">
        <f>Z47</f>
        <v>1.4496638849982737</v>
      </c>
      <c r="B52">
        <f t="shared" ref="B52:D55" si="23">AA47</f>
        <v>17.50891027645994</v>
      </c>
      <c r="C52">
        <f t="shared" si="23"/>
        <v>-5.74033650240023</v>
      </c>
      <c r="D52">
        <f t="shared" si="23"/>
        <v>9.0743984120785903</v>
      </c>
      <c r="F52" t="s">
        <v>26</v>
      </c>
      <c r="G52">
        <f>SQRT(B54*B54+B55*B55)</f>
        <v>5.6347997683016606</v>
      </c>
      <c r="H52" t="s">
        <v>27</v>
      </c>
      <c r="I52">
        <f>B54/G52</f>
        <v>-0.76296931428568171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1.4496638849982737</v>
      </c>
      <c r="Q52">
        <v>17.50891027645994</v>
      </c>
      <c r="R52">
        <v>-5.74033650240023</v>
      </c>
      <c r="S52">
        <v>9.0743984120785903</v>
      </c>
      <c r="U52">
        <f t="array" ref="U52:X55">MMULT(P52:S55,TRANSPOSE(K52:N55))</f>
        <v>1.4496638849982737</v>
      </c>
      <c r="V52">
        <v>17.50891027645994</v>
      </c>
      <c r="W52">
        <v>10.245706648935293</v>
      </c>
      <c r="X52">
        <v>-3.2127348110116514</v>
      </c>
    </row>
    <row r="53" spans="1:29">
      <c r="A53">
        <f t="shared" ref="A53:A55" si="24">Z48</f>
        <v>4.1505054885866342</v>
      </c>
      <c r="B53">
        <f t="shared" si="23"/>
        <v>6.355129883881677</v>
      </c>
      <c r="C53">
        <f t="shared" si="23"/>
        <v>9.693804830954436</v>
      </c>
      <c r="D53">
        <f t="shared" si="23"/>
        <v>3.1875716522195781</v>
      </c>
      <c r="H53" t="s">
        <v>28</v>
      </c>
      <c r="I53">
        <f>B55/G52</f>
        <v>0.64643470316686802</v>
      </c>
      <c r="K53">
        <v>0</v>
      </c>
      <c r="L53">
        <v>1</v>
      </c>
      <c r="M53">
        <v>0</v>
      </c>
      <c r="N53">
        <v>0</v>
      </c>
      <c r="P53">
        <v>4.1505054885866342</v>
      </c>
      <c r="Q53">
        <v>6.355129883881677</v>
      </c>
      <c r="R53">
        <v>9.693804830954436</v>
      </c>
      <c r="S53">
        <v>3.1875716522195781</v>
      </c>
      <c r="U53">
        <v>4.1505054885866342</v>
      </c>
      <c r="V53">
        <v>6.355129883881677</v>
      </c>
      <c r="W53">
        <v>-5.3355186898668485</v>
      </c>
      <c r="X53">
        <v>-8.6984312061860312</v>
      </c>
    </row>
    <row r="54" spans="1:29">
      <c r="A54">
        <f t="shared" si="24"/>
        <v>2.2204460492503131E-16</v>
      </c>
      <c r="B54">
        <f t="shared" si="23"/>
        <v>-4.2991793153582361</v>
      </c>
      <c r="C54">
        <f t="shared" si="23"/>
        <v>-5.8303650353905763</v>
      </c>
      <c r="D54">
        <f t="shared" si="23"/>
        <v>-2.5681539826791888</v>
      </c>
      <c r="K54">
        <v>0</v>
      </c>
      <c r="L54">
        <v>0</v>
      </c>
      <c r="M54">
        <f>I52</f>
        <v>-0.76296931428568171</v>
      </c>
      <c r="N54">
        <f>I53</f>
        <v>0.64643470316686802</v>
      </c>
      <c r="P54">
        <v>1.1766145658854795E-16</v>
      </c>
      <c r="Q54">
        <v>5.6347997683016615</v>
      </c>
      <c r="R54">
        <v>6.2108129506964334</v>
      </c>
      <c r="S54">
        <v>3.0563515822981868</v>
      </c>
      <c r="U54">
        <v>1.1766145658854795E-16</v>
      </c>
      <c r="V54">
        <v>5.6347997683016615</v>
      </c>
      <c r="W54">
        <v>-2.7629279702729734</v>
      </c>
      <c r="X54">
        <v>-6.3467874971703946</v>
      </c>
    </row>
    <row r="55" spans="1:29">
      <c r="A55">
        <f t="shared" si="24"/>
        <v>4.4408920985006262E-16</v>
      </c>
      <c r="B55">
        <f t="shared" si="23"/>
        <v>3.6425301156268208</v>
      </c>
      <c r="C55">
        <f t="shared" si="23"/>
        <v>2.7263748820649667</v>
      </c>
      <c r="D55">
        <f t="shared" si="23"/>
        <v>1.6968904883657627</v>
      </c>
      <c r="K55">
        <v>0</v>
      </c>
      <c r="L55">
        <v>0</v>
      </c>
      <c r="M55">
        <f>-N54</f>
        <v>-0.64643470316686802</v>
      </c>
      <c r="N55">
        <f>M54</f>
        <v>-0.76296931428568171</v>
      </c>
      <c r="P55">
        <v>-4.8236377819548958E-16</v>
      </c>
      <c r="Q55">
        <v>-4.4408920985006262E-16</v>
      </c>
      <c r="R55">
        <v>1.6888099167523793</v>
      </c>
      <c r="S55">
        <v>0.36546848515370978</v>
      </c>
      <c r="U55">
        <v>-4.8236377819548958E-16</v>
      </c>
      <c r="V55">
        <v>-4.4408920985006262E-16</v>
      </c>
      <c r="W55">
        <v>-1.0522586324262388</v>
      </c>
      <c r="X55">
        <v>-1.3705465767518401</v>
      </c>
    </row>
    <row r="57" spans="1:29">
      <c r="A57" t="s">
        <v>8</v>
      </c>
    </row>
    <row r="58" spans="1:29">
      <c r="A58">
        <v>4</v>
      </c>
      <c r="B58">
        <v>4</v>
      </c>
    </row>
    <row r="59" spans="1:29">
      <c r="A59">
        <f>U52</f>
        <v>1.4496638849982737</v>
      </c>
      <c r="B59">
        <f t="shared" ref="B59:D59" si="25">V52</f>
        <v>17.50891027645994</v>
      </c>
      <c r="C59">
        <f t="shared" si="25"/>
        <v>10.245706648935293</v>
      </c>
      <c r="D59">
        <f t="shared" si="25"/>
        <v>-3.2127348110116514</v>
      </c>
      <c r="F59">
        <f>C61</f>
        <v>-2.7629279702729734</v>
      </c>
      <c r="G59">
        <f>D61</f>
        <v>-6.3467874971703946</v>
      </c>
      <c r="I59" t="s">
        <v>11</v>
      </c>
      <c r="J59">
        <f>F59+G60</f>
        <v>-4.1334745470248135</v>
      </c>
    </row>
    <row r="60" spans="1:29">
      <c r="A60">
        <f t="shared" ref="A60:A62" si="26">U53</f>
        <v>4.1505054885866342</v>
      </c>
      <c r="B60">
        <f t="shared" ref="B60:B62" si="27">V53</f>
        <v>6.355129883881677</v>
      </c>
      <c r="C60">
        <f t="shared" ref="C60:C62" si="28">W53</f>
        <v>-5.3355186898668485</v>
      </c>
      <c r="D60">
        <f t="shared" ref="D60:D62" si="29">X53</f>
        <v>-8.6984312061860312</v>
      </c>
      <c r="F60">
        <f>C62</f>
        <v>-1.0522586324262388</v>
      </c>
      <c r="G60">
        <f>D62</f>
        <v>-1.3705465767518401</v>
      </c>
      <c r="I60" t="s">
        <v>12</v>
      </c>
      <c r="J60">
        <f>F59*G60-F60*G59</f>
        <v>-2.8917404606029367</v>
      </c>
    </row>
    <row r="61" spans="1:29">
      <c r="A61">
        <f t="shared" si="26"/>
        <v>1.1766145658854795E-16</v>
      </c>
      <c r="B61">
        <f t="shared" si="27"/>
        <v>5.6347997683016615</v>
      </c>
      <c r="C61">
        <f t="shared" si="28"/>
        <v>-2.7629279702729734</v>
      </c>
      <c r="D61">
        <f t="shared" si="29"/>
        <v>-6.3467874971703946</v>
      </c>
    </row>
    <row r="62" spans="1:29">
      <c r="A62">
        <f t="shared" si="26"/>
        <v>-4.8236377819548958E-16</v>
      </c>
      <c r="B62">
        <f t="shared" si="27"/>
        <v>-4.4408920985006262E-16</v>
      </c>
      <c r="C62">
        <f t="shared" si="28"/>
        <v>-1.0522586324262388</v>
      </c>
      <c r="D62">
        <f t="shared" si="29"/>
        <v>-1.3705465767518401</v>
      </c>
    </row>
    <row r="64" spans="1:29">
      <c r="A64" t="s">
        <v>13</v>
      </c>
      <c r="F64" t="s">
        <v>14</v>
      </c>
      <c r="K64" t="s">
        <v>15</v>
      </c>
    </row>
    <row r="65" spans="1:29">
      <c r="A65">
        <f t="array" ref="A65:D68">MMULT(A59:D62,A59:D62)</f>
        <v>74.772353581086179</v>
      </c>
      <c r="B65">
        <v>194.38593927710005</v>
      </c>
      <c r="C65">
        <v>-103.49380865097736</v>
      </c>
      <c r="D65">
        <v>-217.58155732456538</v>
      </c>
      <c r="F65">
        <f>J59*A59</f>
        <v>-5.9921487703814709</v>
      </c>
      <c r="G65">
        <f>J59*B59</f>
        <v>-72.372634973888353</v>
      </c>
      <c r="H65">
        <f>J59*C59</f>
        <v>-42.350367649656931</v>
      </c>
      <c r="I65">
        <f>J59*D59</f>
        <v>13.279757567657235</v>
      </c>
      <c r="K65">
        <f>J60</f>
        <v>-2.8917404606029367</v>
      </c>
      <c r="L65">
        <v>0</v>
      </c>
      <c r="M65">
        <v>0</v>
      </c>
      <c r="N65">
        <v>0</v>
      </c>
    </row>
    <row r="66" spans="1:29">
      <c r="A66">
        <v>32.393839375023006</v>
      </c>
      <c r="B66">
        <v>82.993924565192941</v>
      </c>
      <c r="C66">
        <v>32.511600558294845</v>
      </c>
      <c r="D66">
        <v>-22.829125143283463</v>
      </c>
      <c r="F66">
        <f>J59*A60</f>
        <v>-17.156008794359639</v>
      </c>
      <c r="G66">
        <f>J59*B60</f>
        <v>-26.26876761806167</v>
      </c>
      <c r="H66">
        <f>J59*C60</f>
        <v>22.054230699739797</v>
      </c>
      <c r="I66">
        <f>J59*D60</f>
        <v>35.954743989816308</v>
      </c>
      <c r="K66">
        <v>0</v>
      </c>
      <c r="L66">
        <f>J60</f>
        <v>-2.8917404606029367</v>
      </c>
      <c r="M66">
        <v>0</v>
      </c>
      <c r="N66">
        <v>0</v>
      </c>
    </row>
    <row r="67" spans="1:29">
      <c r="A67">
        <v>23.387267365422744</v>
      </c>
      <c r="B67">
        <v>20.241338510495115</v>
      </c>
      <c r="C67">
        <v>-15.752346576441703</v>
      </c>
      <c r="D67">
        <v>-22.779633570275845</v>
      </c>
      <c r="F67">
        <f>J59*A61</f>
        <v>-4.8635063597462797E-16</v>
      </c>
      <c r="G67">
        <f>J59*B61</f>
        <v>-23.291301419856236</v>
      </c>
      <c r="H67">
        <f>J59*C61</f>
        <v>11.420492440386266</v>
      </c>
      <c r="I67">
        <f>J59*D61</f>
        <v>26.234284574929148</v>
      </c>
      <c r="K67">
        <v>0</v>
      </c>
      <c r="L67">
        <v>0</v>
      </c>
      <c r="M67">
        <f>J60</f>
        <v>-2.8917404606029367</v>
      </c>
      <c r="N67">
        <v>0</v>
      </c>
    </row>
    <row r="68" spans="1:29">
      <c r="A68">
        <v>-2.0051683100303377E-15</v>
      </c>
      <c r="B68">
        <v>-5.9292666981888047</v>
      </c>
      <c r="C68">
        <v>4.3494842740209947</v>
      </c>
      <c r="D68">
        <v>8.5568598511186629</v>
      </c>
      <c r="F68">
        <f>J59*A62</f>
        <v>1.9938383995777787E-15</v>
      </c>
      <c r="G68">
        <f>J59*B62</f>
        <v>1.8356314455235949E-15</v>
      </c>
      <c r="H68">
        <f>J59*C62</f>
        <v>4.3494842740209974</v>
      </c>
      <c r="I68">
        <f>J59*D62</f>
        <v>5.6651193905157209</v>
      </c>
      <c r="K68">
        <v>0</v>
      </c>
      <c r="L68">
        <v>0</v>
      </c>
      <c r="M68">
        <v>0</v>
      </c>
      <c r="N68">
        <f>J60</f>
        <v>-2.8917404606029367</v>
      </c>
    </row>
    <row r="70" spans="1:29">
      <c r="A70" t="s">
        <v>16</v>
      </c>
      <c r="C70" t="s">
        <v>17</v>
      </c>
      <c r="D70" t="s">
        <v>18</v>
      </c>
      <c r="E70" t="s">
        <v>19</v>
      </c>
      <c r="G70" t="s">
        <v>20</v>
      </c>
      <c r="K70" t="s">
        <v>21</v>
      </c>
    </row>
    <row r="71" spans="1:29">
      <c r="A71">
        <f t="array" ref="A71:A74">A65:D68-F65:I68+K65:N68</f>
        <v>77.872761890864723</v>
      </c>
      <c r="C71">
        <f>SQRT(SUMPRODUCT(A71:A73,A71:A73))</f>
        <v>95.217218888927619</v>
      </c>
      <c r="D71">
        <f>A71+SIGN(A71)*C71</f>
        <v>173.08998077979234</v>
      </c>
      <c r="E71">
        <f>D71/(SQRT(SUMPRODUCT(D71:D73,D71:D73)))</f>
        <v>0.95337381767650364</v>
      </c>
      <c r="G71">
        <f t="array" ref="G71:I73">MMULT(E71:E73,TRANSPOSE(E71:E73))</f>
        <v>0.90892163623107125</v>
      </c>
      <c r="H71">
        <v>0.26019373779013283</v>
      </c>
      <c r="I71">
        <v>0.12281007384128892</v>
      </c>
      <c r="K71">
        <f>1-2*G71</f>
        <v>-0.8178432724621425</v>
      </c>
      <c r="L71">
        <f t="shared" ref="L71" si="30">-2*H71</f>
        <v>-0.52038747558026566</v>
      </c>
      <c r="M71">
        <f t="shared" ref="M71:M72" si="31">-2*I71</f>
        <v>-0.24562014768257784</v>
      </c>
      <c r="N71">
        <v>0</v>
      </c>
    </row>
    <row r="72" spans="1:29">
      <c r="A72">
        <v>49.549848169382642</v>
      </c>
      <c r="D72">
        <f>A72</f>
        <v>49.549848169382642</v>
      </c>
      <c r="E72">
        <f>D72/(SQRT(SUMPRODUCT(D71:D73,D71:D73)))</f>
        <v>0.272918904385542</v>
      </c>
      <c r="G72">
        <v>0.26019373779013283</v>
      </c>
      <c r="H72">
        <v>7.4484728371004616E-2</v>
      </c>
      <c r="I72">
        <v>3.5156399492864039E-2</v>
      </c>
      <c r="K72">
        <f t="shared" ref="K72:K73" si="32">-2*G72</f>
        <v>-0.52038747558026566</v>
      </c>
      <c r="L72">
        <f>1-2*H72</f>
        <v>0.85103054325799077</v>
      </c>
      <c r="M72">
        <f t="shared" si="31"/>
        <v>-7.0312798985728078E-2</v>
      </c>
      <c r="N72">
        <v>0</v>
      </c>
    </row>
    <row r="73" spans="1:29">
      <c r="A73">
        <v>23.387267365422744</v>
      </c>
      <c r="D73">
        <f>A73</f>
        <v>23.387267365422744</v>
      </c>
      <c r="E73">
        <f>D73/(SQRT(SUMPRODUCT(D71:D73,D71:D73)))</f>
        <v>0.12881628545305879</v>
      </c>
      <c r="G73">
        <v>0.12281007384128892</v>
      </c>
      <c r="H73">
        <v>3.5156399492864039E-2</v>
      </c>
      <c r="I73">
        <v>1.6593635397923925E-2</v>
      </c>
      <c r="K73">
        <f t="shared" si="32"/>
        <v>-0.24562014768257784</v>
      </c>
      <c r="L73">
        <f t="shared" ref="L73" si="33">-2*H73</f>
        <v>-7.0312798985728078E-2</v>
      </c>
      <c r="M73">
        <f>1-2*I73</f>
        <v>0.96681272920415218</v>
      </c>
      <c r="N73">
        <v>0</v>
      </c>
    </row>
    <row r="74" spans="1:29">
      <c r="A74">
        <v>-3.9990067096081169E-15</v>
      </c>
      <c r="K74">
        <v>0</v>
      </c>
      <c r="L74">
        <v>0</v>
      </c>
      <c r="M74">
        <v>0</v>
      </c>
      <c r="N74">
        <v>1</v>
      </c>
    </row>
    <row r="75" spans="1:29">
      <c r="K75" t="s">
        <v>22</v>
      </c>
      <c r="P75" t="s">
        <v>23</v>
      </c>
      <c r="U75" t="s">
        <v>24</v>
      </c>
      <c r="Z75" t="s">
        <v>25</v>
      </c>
    </row>
    <row r="76" spans="1:29">
      <c r="A76">
        <f t="array" ref="A76:D79">MMULT(MMULT(K71:N74,A59:D62),K71:N74)</f>
        <v>13.838483009051034</v>
      </c>
      <c r="B76">
        <v>-14.091506519355832</v>
      </c>
      <c r="C76">
        <v>-2.6023834040881395</v>
      </c>
      <c r="D76">
        <v>8.712967090651496</v>
      </c>
      <c r="F76" t="s">
        <v>26</v>
      </c>
      <c r="G76">
        <f>SQRT(A77*A77+A78*A78)</f>
        <v>2.6127756265034514</v>
      </c>
      <c r="H76" t="s">
        <v>27</v>
      </c>
      <c r="I76">
        <f>A77/G76</f>
        <v>0.85675356146483628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13.838483009051034</v>
      </c>
      <c r="V76">
        <v>-14.091506519355832</v>
      </c>
      <c r="W76">
        <v>-2.6023834040881395</v>
      </c>
      <c r="X76">
        <v>8.712967090651496</v>
      </c>
      <c r="Z76">
        <f t="array" ref="Z76:AC79">MMULT(MMULT(U76:X79,TRANSPOSE(K76:N79)), TRANSPOSE(P76:S79))</f>
        <v>13.838483009051034</v>
      </c>
      <c r="AA76">
        <v>-12.492207576672639</v>
      </c>
      <c r="AB76">
        <v>5.0377554218147544</v>
      </c>
      <c r="AC76">
        <v>9.9912222005616584</v>
      </c>
    </row>
    <row r="77" spans="1:29">
      <c r="A77">
        <v>2.2385048233153508</v>
      </c>
      <c r="B77">
        <v>-4.2535943498813742</v>
      </c>
      <c r="C77">
        <v>-9.7510278290911323</v>
      </c>
      <c r="D77">
        <v>-5.2845032833878882</v>
      </c>
      <c r="H77" t="s">
        <v>28</v>
      </c>
      <c r="I77">
        <f>A78/G76</f>
        <v>0.51572602699235504</v>
      </c>
      <c r="K77">
        <v>0</v>
      </c>
      <c r="L77">
        <f>I76</f>
        <v>0.85675356146483628</v>
      </c>
      <c r="M77">
        <f>I77</f>
        <v>0.51572602699235504</v>
      </c>
      <c r="N77">
        <v>0</v>
      </c>
      <c r="P77">
        <v>0</v>
      </c>
      <c r="Q77">
        <f>I78</f>
        <v>0.99514302674138999</v>
      </c>
      <c r="R77">
        <v>0</v>
      </c>
      <c r="S77">
        <f>I79</f>
        <v>9.8439607516411912E-2</v>
      </c>
      <c r="U77">
        <v>2.6255277445484628</v>
      </c>
      <c r="V77">
        <v>-2.9666777053145124</v>
      </c>
      <c r="W77">
        <v>-10.745373278348461</v>
      </c>
      <c r="X77">
        <v>-7.0707666907642199</v>
      </c>
      <c r="Z77">
        <v>2.6255277445484628</v>
      </c>
      <c r="AA77">
        <v>-8.7401630947744433</v>
      </c>
      <c r="AB77">
        <v>-7.6761439191654768</v>
      </c>
      <c r="AC77">
        <v>-6.2406993760697915</v>
      </c>
    </row>
    <row r="78" spans="1:29">
      <c r="A78">
        <v>1.3474763932790863</v>
      </c>
      <c r="B78">
        <v>1.2716173804635362</v>
      </c>
      <c r="C78">
        <v>-4.5430228605626901</v>
      </c>
      <c r="D78">
        <v>-4.7354314981807164</v>
      </c>
      <c r="F78" t="s">
        <v>26</v>
      </c>
      <c r="G78">
        <f>SQRT(G76*G76+A79*A79)</f>
        <v>2.6255277445484619</v>
      </c>
      <c r="H78" t="s">
        <v>27</v>
      </c>
      <c r="I78">
        <f>G76/G78</f>
        <v>0.99514302674138999</v>
      </c>
      <c r="K78">
        <v>0</v>
      </c>
      <c r="L78">
        <f>-M77</f>
        <v>-0.51572602699235504</v>
      </c>
      <c r="M78">
        <f>L77</f>
        <v>0.85675356146483628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3.2831520340341713</v>
      </c>
      <c r="W78">
        <v>1.1366078257858052</v>
      </c>
      <c r="X78">
        <v>-1.3317419181694037</v>
      </c>
      <c r="Z78">
        <v>0</v>
      </c>
      <c r="AA78">
        <v>3.2514252845585085</v>
      </c>
      <c r="AB78">
        <v>-0.71941415179351964</v>
      </c>
      <c r="AC78">
        <v>-1.6598729053643271</v>
      </c>
    </row>
    <row r="79" spans="1:29">
      <c r="A79">
        <v>0.25845592069680079</v>
      </c>
      <c r="B79">
        <v>7.3987249702783142E-2</v>
      </c>
      <c r="C79">
        <v>-1.0173370402446404</v>
      </c>
      <c r="D79">
        <v>-1.3705465767518401</v>
      </c>
      <c r="H79" t="s">
        <v>28</v>
      </c>
      <c r="I79">
        <f>A79/G78</f>
        <v>9.8439607516411912E-2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-9.8439607516411912E-2</v>
      </c>
      <c r="R79">
        <v>0</v>
      </c>
      <c r="S79">
        <f>Q77</f>
        <v>0.99514302674138999</v>
      </c>
      <c r="U79">
        <v>-1.1102230246251565E-16</v>
      </c>
      <c r="V79">
        <v>0.36781229311347341</v>
      </c>
      <c r="W79">
        <v>4.0630629775623373E-2</v>
      </c>
      <c r="X79">
        <v>-0.67779511160477268</v>
      </c>
      <c r="Z79">
        <v>-1.1102230246251565E-16</v>
      </c>
      <c r="AA79">
        <v>0.26772455500491776</v>
      </c>
      <c r="AB79">
        <v>-0.15487993584153464</v>
      </c>
      <c r="AC79">
        <v>-0.70758654062794513</v>
      </c>
    </row>
    <row r="80" spans="1:29">
      <c r="K80" t="s">
        <v>29</v>
      </c>
      <c r="P80" t="s">
        <v>30</v>
      </c>
      <c r="U80" t="s">
        <v>31</v>
      </c>
    </row>
    <row r="81" spans="1:24">
      <c r="A81">
        <f>Z76</f>
        <v>13.838483009051034</v>
      </c>
      <c r="B81">
        <f t="shared" ref="B81:B84" si="34">AA76</f>
        <v>-12.492207576672639</v>
      </c>
      <c r="C81">
        <f t="shared" ref="C81:C84" si="35">AB76</f>
        <v>5.0377554218147544</v>
      </c>
      <c r="D81">
        <f t="shared" ref="D81:D84" si="36">AC76</f>
        <v>9.9912222005616584</v>
      </c>
      <c r="F81" t="s">
        <v>26</v>
      </c>
      <c r="G81">
        <f>SQRT(B83*B83+B84*B84)</f>
        <v>3.2624289752297995</v>
      </c>
      <c r="H81" t="s">
        <v>27</v>
      </c>
      <c r="I81">
        <f>B83/G81</f>
        <v>0.99662714782303707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13.838483009051034</v>
      </c>
      <c r="Q81">
        <v>-12.492207576672639</v>
      </c>
      <c r="R81">
        <v>5.0377554218147544</v>
      </c>
      <c r="S81">
        <v>9.9912222005616584</v>
      </c>
      <c r="U81">
        <f t="array" ref="U81:X84">MMULT(P81:S84,TRANSPOSE(K81:N84))</f>
        <v>13.838483009051034</v>
      </c>
      <c r="V81">
        <v>-12.492207576672639</v>
      </c>
      <c r="W81">
        <v>5.8406730133239604</v>
      </c>
      <c r="X81">
        <v>9.5441101996178421</v>
      </c>
    </row>
    <row r="82" spans="1:24">
      <c r="A82">
        <f t="shared" ref="A82:A84" si="37">Z77</f>
        <v>2.6255277445484628</v>
      </c>
      <c r="B82">
        <f t="shared" si="34"/>
        <v>-8.7401630947744433</v>
      </c>
      <c r="C82">
        <f t="shared" si="35"/>
        <v>-7.6761439191654768</v>
      </c>
      <c r="D82">
        <f t="shared" si="36"/>
        <v>-6.2406993760697915</v>
      </c>
      <c r="H82" t="s">
        <v>28</v>
      </c>
      <c r="I82">
        <f>B84/G81</f>
        <v>8.2062952799166991E-2</v>
      </c>
      <c r="K82">
        <v>0</v>
      </c>
      <c r="L82">
        <v>1</v>
      </c>
      <c r="M82">
        <v>0</v>
      </c>
      <c r="N82">
        <v>0</v>
      </c>
      <c r="P82">
        <v>2.6255277445484628</v>
      </c>
      <c r="Q82">
        <v>-8.7401630947744433</v>
      </c>
      <c r="R82">
        <v>-7.6761439191654768</v>
      </c>
      <c r="S82">
        <v>-6.2406993760697915</v>
      </c>
      <c r="U82">
        <v>2.6255277445484628</v>
      </c>
      <c r="V82">
        <v>-8.7401630947744433</v>
      </c>
      <c r="W82">
        <v>-8.1623836387692457</v>
      </c>
      <c r="X82">
        <v>-5.5897233834753539</v>
      </c>
    </row>
    <row r="83" spans="1:24">
      <c r="A83">
        <f t="shared" si="37"/>
        <v>0</v>
      </c>
      <c r="B83">
        <f t="shared" si="34"/>
        <v>3.2514252845585085</v>
      </c>
      <c r="C83">
        <f t="shared" si="35"/>
        <v>-0.71941415179351964</v>
      </c>
      <c r="D83">
        <f t="shared" si="36"/>
        <v>-1.6598729053643271</v>
      </c>
      <c r="K83">
        <v>0</v>
      </c>
      <c r="L83">
        <v>0</v>
      </c>
      <c r="M83">
        <f>I81</f>
        <v>0.99662714782303707</v>
      </c>
      <c r="N83">
        <f>I82</f>
        <v>8.2062952799166991E-2</v>
      </c>
      <c r="P83">
        <v>-9.1108179666362633E-18</v>
      </c>
      <c r="Q83">
        <v>3.2624289752297999</v>
      </c>
      <c r="R83">
        <v>-0.72969757907000676</v>
      </c>
      <c r="S83">
        <v>-1.7123410403068642</v>
      </c>
      <c r="U83">
        <v>-9.1108179666362633E-18</v>
      </c>
      <c r="V83">
        <v>3.2624289752297999</v>
      </c>
      <c r="W83">
        <v>-0.86775617896869461</v>
      </c>
      <c r="X83">
        <v>-1.6466844291124738</v>
      </c>
    </row>
    <row r="84" spans="1:24">
      <c r="A84">
        <f t="shared" si="37"/>
        <v>-1.1102230246251565E-16</v>
      </c>
      <c r="B84">
        <f t="shared" si="34"/>
        <v>0.26772455500491776</v>
      </c>
      <c r="C84">
        <f t="shared" si="35"/>
        <v>-0.15487993584153464</v>
      </c>
      <c r="D84">
        <f t="shared" si="36"/>
        <v>-0.70758654062794513</v>
      </c>
      <c r="K84">
        <v>0</v>
      </c>
      <c r="L84">
        <v>0</v>
      </c>
      <c r="M84">
        <f>-N83</f>
        <v>-8.2062952799166991E-2</v>
      </c>
      <c r="N84">
        <f>M83</f>
        <v>0.99662714782303707</v>
      </c>
      <c r="P84">
        <v>-1.1064784064796352E-16</v>
      </c>
      <c r="Q84">
        <v>0</v>
      </c>
      <c r="R84">
        <v>-9.5320299131079284E-2</v>
      </c>
      <c r="S84">
        <v>-0.56898588393846961</v>
      </c>
      <c r="U84">
        <v>-1.1064784064796352E-16</v>
      </c>
      <c r="V84">
        <v>0</v>
      </c>
      <c r="W84">
        <v>-0.14169145958968121</v>
      </c>
      <c r="X84">
        <v>-0.55924451345277038</v>
      </c>
    </row>
    <row r="86" spans="1:24">
      <c r="A86" t="s">
        <v>9</v>
      </c>
    </row>
    <row r="87" spans="1:24">
      <c r="A87">
        <v>4</v>
      </c>
      <c r="B87">
        <v>4</v>
      </c>
    </row>
    <row r="88" spans="1:24">
      <c r="A88">
        <f>U81</f>
        <v>13.838483009051034</v>
      </c>
      <c r="B88">
        <f t="shared" ref="B88:B91" si="38">V81</f>
        <v>-12.492207576672639</v>
      </c>
      <c r="C88">
        <f t="shared" ref="C88:C91" si="39">W81</f>
        <v>5.8406730133239604</v>
      </c>
      <c r="D88">
        <f t="shared" ref="D88:D91" si="40">X81</f>
        <v>9.5441101996178421</v>
      </c>
      <c r="F88">
        <f>C90</f>
        <v>-0.86775617896869461</v>
      </c>
      <c r="G88">
        <f>D90</f>
        <v>-1.6466844291124738</v>
      </c>
      <c r="I88" t="s">
        <v>11</v>
      </c>
      <c r="J88">
        <f>F88+G89</f>
        <v>-1.4270006924214651</v>
      </c>
    </row>
    <row r="89" spans="1:24">
      <c r="A89">
        <f t="shared" ref="A89:A91" si="41">U82</f>
        <v>2.6255277445484628</v>
      </c>
      <c r="B89">
        <f t="shared" si="38"/>
        <v>-8.7401630947744433</v>
      </c>
      <c r="C89">
        <f t="shared" si="39"/>
        <v>-8.1623836387692457</v>
      </c>
      <c r="D89">
        <f t="shared" si="40"/>
        <v>-5.5897233834753539</v>
      </c>
      <c r="F89">
        <f>C91</f>
        <v>-0.14169145958968121</v>
      </c>
      <c r="G89">
        <f>D91</f>
        <v>-0.55924451345277038</v>
      </c>
      <c r="I89" t="s">
        <v>12</v>
      </c>
      <c r="J89">
        <f>F88*G89-F89*G88</f>
        <v>0.25196676185843536</v>
      </c>
    </row>
    <row r="90" spans="1:24">
      <c r="A90">
        <f t="shared" si="41"/>
        <v>-9.1108179666362633E-18</v>
      </c>
      <c r="B90">
        <f t="shared" si="38"/>
        <v>3.2624289752297999</v>
      </c>
      <c r="C90">
        <f t="shared" si="39"/>
        <v>-0.86775617896869461</v>
      </c>
      <c r="D90">
        <f t="shared" si="40"/>
        <v>-1.6466844291124738</v>
      </c>
    </row>
    <row r="91" spans="1:24">
      <c r="A91">
        <f t="shared" si="41"/>
        <v>-1.1064784064796352E-16</v>
      </c>
      <c r="B91">
        <f t="shared" si="38"/>
        <v>0</v>
      </c>
      <c r="C91">
        <f t="shared" si="39"/>
        <v>-0.14169145958968121</v>
      </c>
      <c r="D91">
        <f t="shared" si="40"/>
        <v>-0.55924451345277038</v>
      </c>
    </row>
    <row r="93" spans="1:24">
      <c r="A93" t="s">
        <v>13</v>
      </c>
      <c r="F93" t="s">
        <v>14</v>
      </c>
      <c r="K93" t="s">
        <v>15</v>
      </c>
    </row>
    <row r="94" spans="1:24">
      <c r="A94">
        <f t="array" ref="A94:D97">MMULT(A88:D91,A88:D91)</f>
        <v>158.70497440858162</v>
      </c>
      <c r="B94">
        <v>-44.634489787916181</v>
      </c>
      <c r="C94">
        <v>176.37164599093228</v>
      </c>
      <c r="D94">
        <v>186.94875506497431</v>
      </c>
      <c r="F94">
        <f>J88*A88</f>
        <v>-19.747524835978506</v>
      </c>
      <c r="G94">
        <f>J88*B88</f>
        <v>17.82638886178453</v>
      </c>
      <c r="H94">
        <f>J88*C88</f>
        <v>-8.3346444342206567</v>
      </c>
      <c r="I94">
        <f>J88*D88</f>
        <v>-13.619451863401428</v>
      </c>
      <c r="K94">
        <f>J89</f>
        <v>0.25196676185843536</v>
      </c>
      <c r="L94">
        <v>0</v>
      </c>
      <c r="M94">
        <v>0</v>
      </c>
      <c r="N94">
        <v>0</v>
      </c>
    </row>
    <row r="95" spans="1:24">
      <c r="A95">
        <v>13.38578038551713</v>
      </c>
      <c r="B95">
        <v>16.96261644998221</v>
      </c>
      <c r="C95">
        <v>94.550388190841403</v>
      </c>
      <c r="D95">
        <v>90.480312328704613</v>
      </c>
      <c r="F95">
        <f>J88*A89</f>
        <v>-3.746629909442424</v>
      </c>
      <c r="G95">
        <f>J88*B89</f>
        <v>12.472218788119665</v>
      </c>
      <c r="H95">
        <f>J88*C89</f>
        <v>11.647727104333351</v>
      </c>
      <c r="I95">
        <f>J88*D89</f>
        <v>7.9765391386637852</v>
      </c>
      <c r="K95">
        <v>0</v>
      </c>
      <c r="L95">
        <f>J89</f>
        <v>0.25196676185843536</v>
      </c>
      <c r="M95">
        <v>0</v>
      </c>
      <c r="N95">
        <v>0</v>
      </c>
    </row>
    <row r="96" spans="1:24">
      <c r="A96">
        <v>8.5655977890846486</v>
      </c>
      <c r="B96">
        <v>-31.345154230328468</v>
      </c>
      <c r="C96">
        <v>-25.64287498367954</v>
      </c>
      <c r="D96">
        <v>-15.886255709226404</v>
      </c>
      <c r="F96">
        <f>J88*A90</f>
        <v>1.3001143546915873E-17</v>
      </c>
      <c r="G96">
        <f>J88*B90</f>
        <v>-4.6554884066287752</v>
      </c>
      <c r="H96">
        <f>J88*C90</f>
        <v>1.2382886682413321</v>
      </c>
      <c r="I96">
        <f>J88*D90</f>
        <v>2.3498198205431451</v>
      </c>
      <c r="K96">
        <v>0</v>
      </c>
      <c r="L96">
        <v>0</v>
      </c>
      <c r="M96">
        <f>J89</f>
        <v>0.25196676185843536</v>
      </c>
      <c r="N96">
        <v>0</v>
      </c>
    </row>
    <row r="97" spans="1:29">
      <c r="A97">
        <v>-1.4680281398915108E-15</v>
      </c>
      <c r="B97">
        <v>-0.46225832330797689</v>
      </c>
      <c r="C97">
        <v>0.20219381094468247</v>
      </c>
      <c r="D97">
        <v>0.54607554607157216</v>
      </c>
      <c r="F97">
        <f>J88*A91</f>
        <v>1.5789454521958388E-16</v>
      </c>
      <c r="G97">
        <f>J88*B91</f>
        <v>0</v>
      </c>
      <c r="H97">
        <f>J88*C91</f>
        <v>0.20219381094468314</v>
      </c>
      <c r="I97">
        <f>J88*D91</f>
        <v>0.79804230793000863</v>
      </c>
      <c r="K97">
        <v>0</v>
      </c>
      <c r="L97">
        <v>0</v>
      </c>
      <c r="M97">
        <v>0</v>
      </c>
      <c r="N97">
        <f>J89</f>
        <v>0.25196676185843536</v>
      </c>
    </row>
    <row r="99" spans="1:29">
      <c r="A99" t="s">
        <v>16</v>
      </c>
      <c r="C99" t="s">
        <v>17</v>
      </c>
      <c r="D99" t="s">
        <v>18</v>
      </c>
      <c r="E99" t="s">
        <v>19</v>
      </c>
      <c r="G99" t="s">
        <v>20</v>
      </c>
      <c r="K99" t="s">
        <v>21</v>
      </c>
    </row>
    <row r="100" spans="1:29">
      <c r="A100">
        <f t="array" ref="A100:A103">A94:D97-F94:I97+K94:N97</f>
        <v>178.70446600641856</v>
      </c>
      <c r="C100">
        <f>SQRT(SUMPRODUCT(A100:A102,A100:A102))</f>
        <v>179.72805879616686</v>
      </c>
      <c r="D100">
        <f>A100+SIGN(A100)*C100</f>
        <v>358.43252480258542</v>
      </c>
      <c r="E100">
        <f>D100/(SQRT(SUMPRODUCT(D100:D102,D100:D102)))</f>
        <v>0.99857517722101186</v>
      </c>
      <c r="G100">
        <f t="array" ref="G100:I102">MMULT(E100:E102,TRANSPOSE(E100:E102))</f>
        <v>0.99715238456197519</v>
      </c>
      <c r="H100">
        <v>4.766203566019081E-2</v>
      </c>
      <c r="I100">
        <v>2.3829328170731152E-2</v>
      </c>
      <c r="K100">
        <f>1-2*G100</f>
        <v>-0.99430476912395038</v>
      </c>
      <c r="L100">
        <f t="shared" ref="L100" si="42">-2*H100</f>
        <v>-9.532407132038162E-2</v>
      </c>
      <c r="M100">
        <f t="shared" ref="M100:M101" si="43">-2*I100</f>
        <v>-4.7658656341462304E-2</v>
      </c>
      <c r="N100">
        <v>0</v>
      </c>
    </row>
    <row r="101" spans="1:29">
      <c r="A101">
        <v>17.132410294959556</v>
      </c>
      <c r="D101">
        <f>A101</f>
        <v>17.132410294959556</v>
      </c>
      <c r="E101">
        <f>D101/(SQRT(SUMPRODUCT(D100:D102,D100:D102)))</f>
        <v>4.7730042512003988E-2</v>
      </c>
      <c r="G101">
        <v>4.766203566019081E-2</v>
      </c>
      <c r="H101">
        <v>2.2781569581977082E-3</v>
      </c>
      <c r="I101">
        <v>1.1389977165131957E-3</v>
      </c>
      <c r="K101">
        <f t="shared" ref="K101:K102" si="44">-2*G101</f>
        <v>-9.532407132038162E-2</v>
      </c>
      <c r="L101">
        <f>1-2*H101</f>
        <v>0.99544368608360456</v>
      </c>
      <c r="M101">
        <f t="shared" si="43"/>
        <v>-2.2779954330263913E-3</v>
      </c>
      <c r="N101">
        <v>0</v>
      </c>
    </row>
    <row r="102" spans="1:29">
      <c r="A102">
        <v>8.5655977890846486</v>
      </c>
      <c r="D102">
        <f>A102</f>
        <v>8.5655977890846486</v>
      </c>
      <c r="E102">
        <f>D102/(SQRT(SUMPRODUCT(D100:D102,D100:D102)))</f>
        <v>2.3863329185737484E-2</v>
      </c>
      <c r="G102">
        <v>2.3829328170731152E-2</v>
      </c>
      <c r="H102">
        <v>1.1389977165131957E-3</v>
      </c>
      <c r="I102">
        <v>5.6945847982687041E-4</v>
      </c>
      <c r="K102">
        <f t="shared" si="44"/>
        <v>-4.7658656341462304E-2</v>
      </c>
      <c r="L102">
        <f t="shared" ref="L102" si="45">-2*H102</f>
        <v>-2.2779954330263913E-3</v>
      </c>
      <c r="M102">
        <f>1-2*I102</f>
        <v>0.99886108304034626</v>
      </c>
      <c r="N102">
        <v>0</v>
      </c>
    </row>
    <row r="103" spans="1:29">
      <c r="A103">
        <v>-1.6259226851110946E-15</v>
      </c>
      <c r="K103">
        <v>0</v>
      </c>
      <c r="L103">
        <v>0</v>
      </c>
      <c r="M103">
        <v>0</v>
      </c>
      <c r="N103">
        <v>1</v>
      </c>
    </row>
    <row r="104" spans="1:29">
      <c r="K104" t="s">
        <v>22</v>
      </c>
      <c r="P104" t="s">
        <v>23</v>
      </c>
      <c r="U104" t="s">
        <v>24</v>
      </c>
      <c r="Z104" t="s">
        <v>25</v>
      </c>
    </row>
    <row r="105" spans="1:29">
      <c r="A105">
        <f t="array" ref="A105:D108">MMULT(MMULT(K100:N103,A88:D91),K100:N103)</f>
        <v>12.919252317908093</v>
      </c>
      <c r="B105">
        <v>14.385892265971703</v>
      </c>
      <c r="C105">
        <v>-4.34444405611963</v>
      </c>
      <c r="D105">
        <v>-8.8784403307470399</v>
      </c>
      <c r="F105" t="s">
        <v>26</v>
      </c>
      <c r="G105">
        <f>SQRT(A106*A106+A107*A107)</f>
        <v>0.37999190502780988</v>
      </c>
      <c r="H105" t="s">
        <v>27</v>
      </c>
      <c r="I105">
        <f>A106/G105</f>
        <v>-0.41271659590401871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12.919252317908093</v>
      </c>
      <c r="V105">
        <v>14.385892265971703</v>
      </c>
      <c r="W105">
        <v>-4.34444405611963</v>
      </c>
      <c r="X105">
        <v>-8.8784403307470399</v>
      </c>
      <c r="Z105">
        <f t="array" ref="Z105:AC108">MMULT(MMULT(U105:X108,TRANSPOSE(K105:N108)), TRANSPOSE(P105:S108))</f>
        <v>12.919252317908093</v>
      </c>
      <c r="AA105">
        <v>-10.050666165601381</v>
      </c>
      <c r="AB105">
        <v>-11.310502338082323</v>
      </c>
      <c r="AC105">
        <v>-8.7012320759420696</v>
      </c>
    </row>
    <row r="106" spans="1:29">
      <c r="A106">
        <v>-0.15682896551416087</v>
      </c>
      <c r="B106">
        <v>-7.5863311047476314</v>
      </c>
      <c r="C106">
        <v>-8.7146543959443417</v>
      </c>
      <c r="D106">
        <v>-6.4702871507832231</v>
      </c>
      <c r="H106" t="s">
        <v>28</v>
      </c>
      <c r="I106">
        <f>A107/G105</f>
        <v>0.91085949051727999</v>
      </c>
      <c r="K106">
        <v>0</v>
      </c>
      <c r="L106">
        <f>I105</f>
        <v>-0.41271659590401871</v>
      </c>
      <c r="M106">
        <f>I106</f>
        <v>0.91085949051727999</v>
      </c>
      <c r="N106">
        <v>0</v>
      </c>
      <c r="P106">
        <v>0</v>
      </c>
      <c r="Q106">
        <f>I107</f>
        <v>0.99984213371088215</v>
      </c>
      <c r="R106">
        <v>0</v>
      </c>
      <c r="S106">
        <f>I108</f>
        <v>1.7768164127742202E-2</v>
      </c>
      <c r="U106">
        <v>0.3800519024113157</v>
      </c>
      <c r="V106">
        <v>6.7026518579301735</v>
      </c>
      <c r="W106">
        <v>2.5896657138347181</v>
      </c>
      <c r="X106">
        <v>0.75943202420011846</v>
      </c>
      <c r="Z106">
        <v>0.3800519024113157</v>
      </c>
      <c r="AA106">
        <v>-0.39391602635262563</v>
      </c>
      <c r="AB106">
        <v>-7.1739720743721929</v>
      </c>
      <c r="AC106">
        <v>0.76655220156037529</v>
      </c>
    </row>
    <row r="107" spans="1:29">
      <c r="A107">
        <v>0.34611923301432157</v>
      </c>
      <c r="B107">
        <v>3.9223389557187636</v>
      </c>
      <c r="C107">
        <v>-1.1023574778525753</v>
      </c>
      <c r="D107">
        <v>-2.0869350960381543</v>
      </c>
      <c r="F107" t="s">
        <v>26</v>
      </c>
      <c r="G107">
        <f>SQRT(G105*G105+A108*A108)</f>
        <v>0.38005190241131576</v>
      </c>
      <c r="H107" t="s">
        <v>27</v>
      </c>
      <c r="I107">
        <f>G105/G107</f>
        <v>0.99984213371088215</v>
      </c>
      <c r="K107">
        <v>0</v>
      </c>
      <c r="L107">
        <f>-M106</f>
        <v>-0.91085949051727999</v>
      </c>
      <c r="M107">
        <f>L106</f>
        <v>-0.41271659590401871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5.2912673031798505</v>
      </c>
      <c r="W107">
        <v>8.392786888852692</v>
      </c>
      <c r="X107">
        <v>6.7548352063724035</v>
      </c>
      <c r="Z107">
        <v>-2.7755575615628914E-17</v>
      </c>
      <c r="AA107">
        <v>5.5800146957822481</v>
      </c>
      <c r="AB107">
        <v>-8.2834434748803041</v>
      </c>
      <c r="AC107">
        <v>6.6567394641793651</v>
      </c>
    </row>
    <row r="108" spans="1:29">
      <c r="A108">
        <v>6.7528245791049204E-3</v>
      </c>
      <c r="B108">
        <v>3.2277249784414783E-4</v>
      </c>
      <c r="C108">
        <v>-0.14153008478331644</v>
      </c>
      <c r="D108">
        <v>-0.55924451345277038</v>
      </c>
      <c r="H108" t="s">
        <v>28</v>
      </c>
      <c r="I108">
        <f>A108/G107</f>
        <v>1.7768164127742202E-2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-1.7768164127742202E-2</v>
      </c>
      <c r="R108">
        <v>0</v>
      </c>
      <c r="S108">
        <f>Q106</f>
        <v>0.99984213371088215</v>
      </c>
      <c r="U108">
        <v>0</v>
      </c>
      <c r="V108">
        <v>-0.11878979870968275</v>
      </c>
      <c r="W108">
        <v>-0.18757330172379907</v>
      </c>
      <c r="X108">
        <v>-0.57282865663694527</v>
      </c>
      <c r="Z108">
        <v>0</v>
      </c>
      <c r="AA108">
        <v>-0.1319852819976054</v>
      </c>
      <c r="AB108">
        <v>0.18561543010127562</v>
      </c>
      <c r="AC108">
        <v>-0.57057359482004832</v>
      </c>
    </row>
    <row r="109" spans="1:29">
      <c r="K109" t="s">
        <v>29</v>
      </c>
      <c r="P109" t="s">
        <v>30</v>
      </c>
      <c r="U109" t="s">
        <v>31</v>
      </c>
    </row>
    <row r="110" spans="1:29">
      <c r="A110">
        <f>Z105</f>
        <v>12.919252317908093</v>
      </c>
      <c r="B110">
        <f t="shared" ref="B110:B113" si="46">AA105</f>
        <v>-10.050666165601381</v>
      </c>
      <c r="C110">
        <f t="shared" ref="C110:C113" si="47">AB105</f>
        <v>-11.310502338082323</v>
      </c>
      <c r="D110">
        <f t="shared" ref="D110:D113" si="48">AC105</f>
        <v>-8.7012320759420696</v>
      </c>
      <c r="F110" t="s">
        <v>26</v>
      </c>
      <c r="G110">
        <f>SQRT(B112*B112+B113*B113)</f>
        <v>5.5815754155802502</v>
      </c>
      <c r="H110" t="s">
        <v>27</v>
      </c>
      <c r="I110">
        <f>B112/G110</f>
        <v>0.99972038005727815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12.919252317908093</v>
      </c>
      <c r="Q110">
        <v>-10.050666165601381</v>
      </c>
      <c r="R110">
        <v>-11.310502338082323</v>
      </c>
      <c r="S110">
        <v>-8.7012320759420696</v>
      </c>
      <c r="U110">
        <f t="array" ref="U110:X113">MMULT(P110:S113,TRANSPOSE(K110:N113))</f>
        <v>12.919252317908093</v>
      </c>
      <c r="V110">
        <v>-10.050666165601381</v>
      </c>
      <c r="W110">
        <v>-11.101585140450407</v>
      </c>
      <c r="X110">
        <v>-8.966253964086647</v>
      </c>
    </row>
    <row r="111" spans="1:29">
      <c r="A111">
        <f t="shared" ref="A111:A113" si="49">Z106</f>
        <v>0.3800519024113157</v>
      </c>
      <c r="B111">
        <f t="shared" si="46"/>
        <v>-0.39391602635262563</v>
      </c>
      <c r="C111">
        <f t="shared" si="47"/>
        <v>-7.1739720743721929</v>
      </c>
      <c r="D111">
        <f t="shared" si="48"/>
        <v>0.76655220156037529</v>
      </c>
      <c r="H111" t="s">
        <v>28</v>
      </c>
      <c r="I111">
        <f>B113/G110</f>
        <v>-2.3646600138947409E-2</v>
      </c>
      <c r="K111">
        <v>0</v>
      </c>
      <c r="L111">
        <v>1</v>
      </c>
      <c r="M111">
        <v>0</v>
      </c>
      <c r="N111">
        <v>0</v>
      </c>
      <c r="P111">
        <v>0.3800519024113157</v>
      </c>
      <c r="Q111">
        <v>-0.39391602635262563</v>
      </c>
      <c r="R111">
        <v>-7.1739720743721929</v>
      </c>
      <c r="S111">
        <v>0.76655220156037529</v>
      </c>
      <c r="U111">
        <v>0.3800519024113157</v>
      </c>
      <c r="V111">
        <v>-0.39391602635262563</v>
      </c>
      <c r="W111">
        <v>-7.1900924421075967</v>
      </c>
      <c r="X111">
        <v>0.59669780922702731</v>
      </c>
    </row>
    <row r="112" spans="1:29">
      <c r="A112">
        <f t="shared" si="49"/>
        <v>-2.7755575615628914E-17</v>
      </c>
      <c r="B112">
        <f t="shared" si="46"/>
        <v>5.5800146957822481</v>
      </c>
      <c r="C112">
        <f t="shared" si="47"/>
        <v>-8.2834434748803041</v>
      </c>
      <c r="D112">
        <f t="shared" si="48"/>
        <v>6.6567394641793651</v>
      </c>
      <c r="K112">
        <v>0</v>
      </c>
      <c r="L112">
        <v>0</v>
      </c>
      <c r="M112">
        <f>I110</f>
        <v>0.99972038005727815</v>
      </c>
      <c r="N112">
        <f>I111</f>
        <v>-2.3646600138947409E-2</v>
      </c>
      <c r="P112">
        <v>-2.7747814603165059E-17</v>
      </c>
      <c r="Q112">
        <v>5.5815754155802502</v>
      </c>
      <c r="R112">
        <v>-8.2855164327455419</v>
      </c>
      <c r="S112">
        <v>6.6683702327182282</v>
      </c>
      <c r="U112">
        <v>-2.7747814603165059E-17</v>
      </c>
      <c r="V112">
        <v>5.5815754155802502</v>
      </c>
      <c r="W112">
        <v>-8.4408839215867442</v>
      </c>
      <c r="X112">
        <v>6.4705813293858956</v>
      </c>
    </row>
    <row r="113" spans="1:24">
      <c r="A113">
        <f t="shared" si="49"/>
        <v>0</v>
      </c>
      <c r="B113">
        <f t="shared" si="46"/>
        <v>-0.1319852819976054</v>
      </c>
      <c r="C113">
        <f t="shared" si="47"/>
        <v>0.18561543010127562</v>
      </c>
      <c r="D113">
        <f t="shared" si="48"/>
        <v>-0.57057359482004832</v>
      </c>
      <c r="K113">
        <v>0</v>
      </c>
      <c r="L113">
        <v>0</v>
      </c>
      <c r="M113">
        <f>-N112</f>
        <v>2.3646600138947409E-2</v>
      </c>
      <c r="N113">
        <f>M112</f>
        <v>0.99972038005727815</v>
      </c>
      <c r="P113">
        <v>-6.5632499820909599E-19</v>
      </c>
      <c r="Q113">
        <v>0</v>
      </c>
      <c r="R113">
        <v>-1.0311747298725193E-2</v>
      </c>
      <c r="S113">
        <v>-0.41300479472554563</v>
      </c>
      <c r="U113">
        <v>-6.5632499820909599E-19</v>
      </c>
      <c r="V113">
        <v>0</v>
      </c>
      <c r="W113">
        <v>-5.4270469219312722E-4</v>
      </c>
      <c r="X113">
        <v>-0.41313314811360746</v>
      </c>
    </row>
    <row r="115" spans="1:24">
      <c r="A115" t="s">
        <v>10</v>
      </c>
    </row>
    <row r="116" spans="1:24">
      <c r="A116">
        <v>4</v>
      </c>
      <c r="B116">
        <v>4</v>
      </c>
    </row>
    <row r="117" spans="1:24">
      <c r="A117">
        <f>U110</f>
        <v>12.919252317908093</v>
      </c>
      <c r="B117">
        <f t="shared" ref="B117:B120" si="50">V110</f>
        <v>-10.050666165601381</v>
      </c>
      <c r="C117">
        <f t="shared" ref="C117:C120" si="51">W110</f>
        <v>-11.101585140450407</v>
      </c>
      <c r="D117">
        <f t="shared" ref="D117:D120" si="52">X110</f>
        <v>-8.966253964086647</v>
      </c>
      <c r="F117">
        <f>C119</f>
        <v>-8.4408839215867442</v>
      </c>
      <c r="G117">
        <f>D119</f>
        <v>6.4705813293858956</v>
      </c>
      <c r="I117" t="s">
        <v>11</v>
      </c>
      <c r="J117">
        <f>F117+G118</f>
        <v>-8.8540170697003511</v>
      </c>
      <c r="L117" t="s">
        <v>82</v>
      </c>
    </row>
    <row r="118" spans="1:24">
      <c r="A118">
        <f t="shared" ref="A118:A120" si="53">U111</f>
        <v>0.3800519024113157</v>
      </c>
      <c r="B118">
        <f t="shared" si="50"/>
        <v>-0.39391602635262563</v>
      </c>
      <c r="C118">
        <f t="shared" si="51"/>
        <v>-7.1900924421075967</v>
      </c>
      <c r="D118">
        <f t="shared" si="52"/>
        <v>0.59669780922702731</v>
      </c>
      <c r="F118">
        <f>C120</f>
        <v>-5.4270469219312722E-4</v>
      </c>
      <c r="G118">
        <f>D120</f>
        <v>-0.41313314811360746</v>
      </c>
      <c r="I118" t="s">
        <v>12</v>
      </c>
      <c r="J118">
        <f>F117*G118-F118*G117</f>
        <v>3.4907205622353392</v>
      </c>
      <c r="L118">
        <f>D120/C120</f>
        <v>761.24852807904165</v>
      </c>
    </row>
    <row r="119" spans="1:24">
      <c r="A119">
        <f t="shared" si="53"/>
        <v>-2.7747814603165059E-17</v>
      </c>
      <c r="B119">
        <f t="shared" si="50"/>
        <v>5.5815754155802502</v>
      </c>
      <c r="C119">
        <f t="shared" si="51"/>
        <v>-8.4408839215867442</v>
      </c>
      <c r="D119">
        <f t="shared" si="52"/>
        <v>6.4705813293858956</v>
      </c>
    </row>
    <row r="120" spans="1:24">
      <c r="A120">
        <f t="shared" si="53"/>
        <v>-6.5632499820909599E-19</v>
      </c>
      <c r="B120">
        <f t="shared" si="50"/>
        <v>0</v>
      </c>
      <c r="C120">
        <f t="shared" si="51"/>
        <v>-5.4270469219312722E-4</v>
      </c>
      <c r="D120">
        <f t="shared" si="52"/>
        <v>-0.41313314811360746</v>
      </c>
    </row>
    <row r="122" spans="1:24">
      <c r="A122" t="s">
        <v>13</v>
      </c>
      <c r="F122" t="s">
        <v>14</v>
      </c>
      <c r="K122" t="s">
        <v>15</v>
      </c>
    </row>
    <row r="123" spans="1:24">
      <c r="A123">
        <f t="array" ref="A123:D126">MMULT(A117:D120,A117:D120)</f>
        <v>163.08730565703578</v>
      </c>
      <c r="B123">
        <v>-187.85230837222463</v>
      </c>
      <c r="C123">
        <v>22.553096821470927</v>
      </c>
      <c r="D123">
        <v>-189.96396060018265</v>
      </c>
      <c r="F123">
        <f>J117*A117</f>
        <v>-114.38728055052408</v>
      </c>
      <c r="G123">
        <f>J117*B117</f>
        <v>88.988769792094402</v>
      </c>
      <c r="H123">
        <f>J117*C117</f>
        <v>98.29362433427967</v>
      </c>
      <c r="I123">
        <f>J117*D117</f>
        <v>79.38736564929161</v>
      </c>
      <c r="K123">
        <f>J118</f>
        <v>3.4907205622353392</v>
      </c>
      <c r="L123">
        <v>0</v>
      </c>
      <c r="M123">
        <v>0</v>
      </c>
      <c r="N123">
        <v>0</v>
      </c>
    </row>
    <row r="124" spans="1:24">
      <c r="A124">
        <v>4.7602778859471488</v>
      </c>
      <c r="B124">
        <v>-43.796648171537534</v>
      </c>
      <c r="C124">
        <v>59.303525950101196</v>
      </c>
      <c r="D124">
        <v>-50.413284263356665</v>
      </c>
      <c r="F124">
        <f>J117*A118</f>
        <v>-3.3649860313218811</v>
      </c>
      <c r="G124">
        <f>J117*B118</f>
        <v>3.4877392213546807</v>
      </c>
      <c r="H124">
        <f>J117*C118</f>
        <v>63.661201215144146</v>
      </c>
      <c r="I124">
        <f>J117*D118</f>
        <v>-5.2831725883489034</v>
      </c>
      <c r="K124">
        <v>0</v>
      </c>
      <c r="L124">
        <f>J118</f>
        <v>3.4907205622353392</v>
      </c>
      <c r="M124">
        <v>0</v>
      </c>
      <c r="N124">
        <v>0</v>
      </c>
    </row>
    <row r="125" spans="1:24">
      <c r="A125">
        <v>2.1212883551435042</v>
      </c>
      <c r="B125">
        <v>-49.312102190988064</v>
      </c>
      <c r="C125">
        <v>31.112966552235804</v>
      </c>
      <c r="D125">
        <v>-53.960123718754943</v>
      </c>
      <c r="F125">
        <f>J117*A119</f>
        <v>2.4567962414330411E-16</v>
      </c>
      <c r="G125">
        <f>J117*B119</f>
        <v>-49.419364005367363</v>
      </c>
      <c r="H125">
        <f>J117*C119</f>
        <v>74.735730325088269</v>
      </c>
      <c r="I125">
        <f>J117*D119</f>
        <v>-57.29063754126711</v>
      </c>
      <c r="K125">
        <v>0</v>
      </c>
      <c r="L125">
        <v>0</v>
      </c>
      <c r="M125">
        <f>J118</f>
        <v>3.4907205622353392</v>
      </c>
      <c r="N125">
        <v>0</v>
      </c>
    </row>
    <row r="126" spans="1:24">
      <c r="A126">
        <v>-8.1930197725348643E-18</v>
      </c>
      <c r="B126">
        <v>-3.0291471678651994E-3</v>
      </c>
      <c r="C126">
        <v>4.8051166084844311E-3</v>
      </c>
      <c r="D126">
        <v>0.16716738322158495</v>
      </c>
      <c r="F126">
        <f>J117*A120</f>
        <v>5.8111127374143885E-18</v>
      </c>
      <c r="G126">
        <f>J117*B120</f>
        <v>0</v>
      </c>
      <c r="H126">
        <f>J117*C120</f>
        <v>4.8051166084844233E-3</v>
      </c>
      <c r="I126">
        <f>J117*D120</f>
        <v>3.657887945456924</v>
      </c>
      <c r="K126">
        <v>0</v>
      </c>
      <c r="L126">
        <v>0</v>
      </c>
      <c r="M126">
        <v>0</v>
      </c>
      <c r="N126">
        <f>J118</f>
        <v>3.4907205622353392</v>
      </c>
    </row>
    <row r="128" spans="1:24">
      <c r="A128" t="s">
        <v>16</v>
      </c>
      <c r="C128" t="s">
        <v>17</v>
      </c>
      <c r="D128" t="s">
        <v>18</v>
      </c>
      <c r="E128" t="s">
        <v>19</v>
      </c>
      <c r="G128" t="s">
        <v>20</v>
      </c>
      <c r="K128" t="s">
        <v>21</v>
      </c>
    </row>
    <row r="129" spans="1:29">
      <c r="A129">
        <f t="array" ref="A129:A132">A123:D126-F123:I126+K123:N126</f>
        <v>280.96530676979523</v>
      </c>
      <c r="C129">
        <f>SQRT(SUMPRODUCT(A129:A131,A129:A131))</f>
        <v>281.09077428164744</v>
      </c>
      <c r="D129">
        <f>A129+SIGN(A129)*C129</f>
        <v>562.05608105144267</v>
      </c>
      <c r="E129">
        <f>D129/(SQRT(SUMPRODUCT(D129:D131,D129:D131)))</f>
        <v>0.99988840392093559</v>
      </c>
      <c r="G129">
        <f t="array" ref="G129:I131">MMULT(E129:E131,TRANSPOSE(E129:E131))</f>
        <v>0.99977682029555603</v>
      </c>
      <c r="H129">
        <v>1.4453096047057874E-2</v>
      </c>
      <c r="I129">
        <v>3.7733155073563793E-3</v>
      </c>
      <c r="K129">
        <f>1-2*G129</f>
        <v>-0.99955364059111207</v>
      </c>
      <c r="L129">
        <f t="shared" ref="L129" si="54">-2*H129</f>
        <v>-2.8906192094115747E-2</v>
      </c>
      <c r="M129">
        <f t="shared" ref="M129:M130" si="55">-2*I129</f>
        <v>-7.5466310147127586E-3</v>
      </c>
      <c r="N129">
        <v>0</v>
      </c>
    </row>
    <row r="130" spans="1:29">
      <c r="A130">
        <v>8.1252639172690309</v>
      </c>
      <c r="D130">
        <f>A130</f>
        <v>8.1252639172690309</v>
      </c>
      <c r="E130">
        <f>D130/(SQRT(SUMPRODUCT(D129:D131,D129:D131)))</f>
        <v>1.4454709135921459E-2</v>
      </c>
      <c r="G130">
        <v>1.4453096047057874E-2</v>
      </c>
      <c r="H130">
        <v>2.0893861620409132E-4</v>
      </c>
      <c r="I130">
        <v>5.4548265509448988E-5</v>
      </c>
      <c r="K130">
        <f t="shared" ref="K130:K131" si="56">-2*G130</f>
        <v>-2.8906192094115747E-2</v>
      </c>
      <c r="L130">
        <f>1-2*H130</f>
        <v>0.99958212276759184</v>
      </c>
      <c r="M130">
        <f t="shared" si="55"/>
        <v>-1.0909653101889798E-4</v>
      </c>
      <c r="N130">
        <v>0</v>
      </c>
    </row>
    <row r="131" spans="1:29">
      <c r="A131">
        <v>2.1212883551435038</v>
      </c>
      <c r="D131">
        <f>A131</f>
        <v>2.1212883551435038</v>
      </c>
      <c r="E131">
        <f>D131/(SQRT(SUMPRODUCT(D129:D131,D129:D131)))</f>
        <v>3.7737366415689999E-3</v>
      </c>
      <c r="G131">
        <v>3.7733155073563793E-3</v>
      </c>
      <c r="H131">
        <v>5.4548265509448988E-5</v>
      </c>
      <c r="I131">
        <v>1.4241088239920475E-5</v>
      </c>
      <c r="K131">
        <f t="shared" si="56"/>
        <v>-7.5466310147127586E-3</v>
      </c>
      <c r="L131">
        <f t="shared" ref="L131" si="57">-2*H131</f>
        <v>-1.0909653101889798E-4</v>
      </c>
      <c r="M131">
        <f>1-2*I131</f>
        <v>0.99997151782352012</v>
      </c>
      <c r="N131">
        <v>0</v>
      </c>
    </row>
    <row r="132" spans="1:29">
      <c r="A132">
        <v>-1.4004132509949254E-17</v>
      </c>
      <c r="K132">
        <v>0</v>
      </c>
      <c r="L132">
        <v>0</v>
      </c>
      <c r="M132">
        <v>0</v>
      </c>
      <c r="N132">
        <v>1</v>
      </c>
    </row>
    <row r="133" spans="1:29">
      <c r="K133" t="s">
        <v>22</v>
      </c>
      <c r="P133" t="s">
        <v>23</v>
      </c>
      <c r="U133" t="s">
        <v>24</v>
      </c>
      <c r="Z133" t="s">
        <v>25</v>
      </c>
    </row>
    <row r="134" spans="1:29">
      <c r="A134">
        <f t="array" ref="A134:D137">MMULT(MMULT(K129:N132,A117:D120),K129:N132)</f>
        <v>12.543402848628933</v>
      </c>
      <c r="B134">
        <v>10.38361628152467</v>
      </c>
      <c r="C134">
        <v>11.46428805052836</v>
      </c>
      <c r="D134">
        <v>8.8961724410280798</v>
      </c>
      <c r="F134" t="s">
        <v>26</v>
      </c>
      <c r="G134">
        <f>SQRT(A135*A135+A136*A136)</f>
        <v>4.8458706583770043E-2</v>
      </c>
      <c r="H134" t="s">
        <v>27</v>
      </c>
      <c r="I134">
        <f>A135/G134</f>
        <v>0.99811214147838778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12.543402848628933</v>
      </c>
      <c r="V134">
        <v>10.38361628152467</v>
      </c>
      <c r="W134">
        <v>11.46428805052836</v>
      </c>
      <c r="X134">
        <v>8.8961724410280798</v>
      </c>
      <c r="Z134">
        <f t="array" ref="Z134:AC137">MMULT(MMULT(U134:X137,TRANSPOSE(K134:N137)), TRANSPOSE(P134:S137))</f>
        <v>12.543402848628933</v>
      </c>
      <c r="AA134">
        <v>9.6606533353087247</v>
      </c>
      <c r="AB134">
        <v>12.080384545989075</v>
      </c>
      <c r="AC134">
        <v>8.8953559818568149</v>
      </c>
    </row>
    <row r="135" spans="1:29">
      <c r="A135">
        <v>4.8367223401599567E-2</v>
      </c>
      <c r="B135">
        <v>-0.10322784484422237</v>
      </c>
      <c r="C135">
        <v>-6.8651042277252365</v>
      </c>
      <c r="D135">
        <v>0.85492280427172729</v>
      </c>
      <c r="H135" t="s">
        <v>28</v>
      </c>
      <c r="I135">
        <f>A136/G134</f>
        <v>-6.1417855982008537E-2</v>
      </c>
      <c r="K135">
        <v>0</v>
      </c>
      <c r="L135">
        <f>I134</f>
        <v>0.99811214147838778</v>
      </c>
      <c r="M135">
        <f>I135</f>
        <v>-6.1417855982008537E-2</v>
      </c>
      <c r="N135">
        <v>0</v>
      </c>
      <c r="P135">
        <v>0</v>
      </c>
      <c r="Q135">
        <f>I136</f>
        <v>0.99999999642842519</v>
      </c>
      <c r="R135">
        <v>0</v>
      </c>
      <c r="S135">
        <f>I137</f>
        <v>8.45171556576264E-5</v>
      </c>
      <c r="U135">
        <v>4.8458706756843939E-2</v>
      </c>
      <c r="V135">
        <v>-0.45057665623177873</v>
      </c>
      <c r="W135">
        <v>-6.3389533360843542</v>
      </c>
      <c r="X135">
        <v>0.4517241576942187</v>
      </c>
      <c r="Z135">
        <v>4.8458706756843939E-2</v>
      </c>
      <c r="AA135">
        <v>-6.0362929522693384E-2</v>
      </c>
      <c r="AB135">
        <v>-6.354659741192024</v>
      </c>
      <c r="AC135">
        <v>0.45172926101071398</v>
      </c>
    </row>
    <row r="136" spans="1:29">
      <c r="A136">
        <v>-2.9762298620363975E-3</v>
      </c>
      <c r="B136">
        <v>5.6586751037058871</v>
      </c>
      <c r="C136">
        <v>-8.3557226338159882</v>
      </c>
      <c r="D136">
        <v>6.5379969457366585</v>
      </c>
      <c r="F136" t="s">
        <v>26</v>
      </c>
      <c r="G136">
        <f>SQRT(G134*G134+A137*A137)</f>
        <v>4.8458706756843939E-2</v>
      </c>
      <c r="H136" t="s">
        <v>27</v>
      </c>
      <c r="I136">
        <f>G134/G136</f>
        <v>0.99999999642842519</v>
      </c>
      <c r="K136">
        <v>0</v>
      </c>
      <c r="L136">
        <f>-M135</f>
        <v>6.1417855982008537E-2</v>
      </c>
      <c r="M136">
        <f>L135</f>
        <v>0.99811214147838778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-4.3368086899420177E-19</v>
      </c>
      <c r="V136">
        <v>5.6416522927823456</v>
      </c>
      <c r="W136">
        <v>-8.761588194397417</v>
      </c>
      <c r="X136">
        <v>6.5781616581568709</v>
      </c>
      <c r="Z136">
        <v>-4.3368086899420177E-19</v>
      </c>
      <c r="AA136">
        <v>6.1696755588019423</v>
      </c>
      <c r="AB136">
        <v>-8.398549367443092</v>
      </c>
      <c r="AC136">
        <v>6.5776402382198444</v>
      </c>
    </row>
    <row r="137" spans="1:29">
      <c r="A137">
        <v>4.0955920619354514E-6</v>
      </c>
      <c r="B137">
        <v>5.9207199285967954E-8</v>
      </c>
      <c r="C137">
        <v>-5.426892347823077E-4</v>
      </c>
      <c r="D137">
        <v>-0.41313314811360746</v>
      </c>
      <c r="H137" t="s">
        <v>28</v>
      </c>
      <c r="I137">
        <f>A137/G136</f>
        <v>8.45171556576264E-5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-8.45171556576264E-5</v>
      </c>
      <c r="R137">
        <v>0</v>
      </c>
      <c r="S137">
        <f>Q135</f>
        <v>0.99999999642842519</v>
      </c>
      <c r="U137">
        <v>0</v>
      </c>
      <c r="V137">
        <v>3.814066472594227E-5</v>
      </c>
      <c r="W137">
        <v>-6.938928994819067E-6</v>
      </c>
      <c r="X137">
        <v>-0.41317132803022988</v>
      </c>
      <c r="Z137">
        <v>0</v>
      </c>
      <c r="AA137">
        <v>3.5747691068062809E-6</v>
      </c>
      <c r="AB137">
        <v>-4.5833114253893405E-6</v>
      </c>
      <c r="AC137">
        <v>-0.41317132980803151</v>
      </c>
    </row>
    <row r="138" spans="1:29">
      <c r="K138" t="s">
        <v>29</v>
      </c>
      <c r="P138" t="s">
        <v>30</v>
      </c>
      <c r="U138" t="s">
        <v>31</v>
      </c>
    </row>
    <row r="139" spans="1:29">
      <c r="A139">
        <f>Z134</f>
        <v>12.543402848628933</v>
      </c>
      <c r="B139">
        <f t="shared" ref="B139:B142" si="58">AA134</f>
        <v>9.6606533353087247</v>
      </c>
      <c r="C139">
        <f t="shared" ref="C139:C142" si="59">AB134</f>
        <v>12.080384545989075</v>
      </c>
      <c r="D139">
        <f t="shared" ref="D139:D142" si="60">AC134</f>
        <v>8.8953559818568149</v>
      </c>
      <c r="F139" t="s">
        <v>26</v>
      </c>
      <c r="G139">
        <f>SQRT(B141*B141+B142*B142)</f>
        <v>6.169675558802977</v>
      </c>
      <c r="H139" t="s">
        <v>27</v>
      </c>
      <c r="I139">
        <f>B141/G139</f>
        <v>0.99999999999983225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12.543402848628933</v>
      </c>
      <c r="Q139">
        <v>9.6606533353087247</v>
      </c>
      <c r="R139">
        <v>12.080384545989075</v>
      </c>
      <c r="S139">
        <v>8.8953559818568149</v>
      </c>
      <c r="U139">
        <f t="array" ref="U139:X142">MMULT(P139:S142,TRANSPOSE(K139:N142))</f>
        <v>12.543402848628933</v>
      </c>
      <c r="V139">
        <v>9.6606533353087247</v>
      </c>
      <c r="W139">
        <v>12.080389700041497</v>
      </c>
      <c r="X139">
        <v>8.8953489823648209</v>
      </c>
    </row>
    <row r="140" spans="1:29">
      <c r="A140">
        <f t="shared" ref="A140:A142" si="61">Z135</f>
        <v>4.8458706756843939E-2</v>
      </c>
      <c r="B140">
        <f t="shared" si="58"/>
        <v>-6.0362929522693384E-2</v>
      </c>
      <c r="C140">
        <f t="shared" si="59"/>
        <v>-6.354659741192024</v>
      </c>
      <c r="D140">
        <f t="shared" si="60"/>
        <v>0.45172926101071398</v>
      </c>
      <c r="H140" t="s">
        <v>28</v>
      </c>
      <c r="I140">
        <f>B142/G139</f>
        <v>5.7940957717067505E-7</v>
      </c>
      <c r="K140">
        <v>0</v>
      </c>
      <c r="L140">
        <v>1</v>
      </c>
      <c r="M140">
        <v>0</v>
      </c>
      <c r="N140">
        <v>0</v>
      </c>
      <c r="P140">
        <v>4.8458706756843939E-2</v>
      </c>
      <c r="Q140">
        <v>-6.0362929522693384E-2</v>
      </c>
      <c r="R140">
        <v>-6.354659741192024</v>
      </c>
      <c r="S140">
        <v>0.45172926101071398</v>
      </c>
      <c r="U140">
        <v>4.8458706756843939E-2</v>
      </c>
      <c r="V140">
        <v>-6.0362929522693384E-2</v>
      </c>
      <c r="W140">
        <v>-6.354659479454698</v>
      </c>
      <c r="X140">
        <v>0.45173294296135191</v>
      </c>
    </row>
    <row r="141" spans="1:29">
      <c r="A141">
        <f t="shared" si="61"/>
        <v>-4.3368086899420177E-19</v>
      </c>
      <c r="B141">
        <f t="shared" si="58"/>
        <v>6.1696755588019423</v>
      </c>
      <c r="C141">
        <f t="shared" si="59"/>
        <v>-8.398549367443092</v>
      </c>
      <c r="D141">
        <f t="shared" si="60"/>
        <v>6.5776402382198444</v>
      </c>
      <c r="K141">
        <v>0</v>
      </c>
      <c r="L141">
        <v>0</v>
      </c>
      <c r="M141">
        <f>I139</f>
        <v>0.99999999999983225</v>
      </c>
      <c r="N141">
        <f>I140</f>
        <v>5.7940957717067505E-7</v>
      </c>
      <c r="P141">
        <v>-4.3368086899412902E-19</v>
      </c>
      <c r="Q141">
        <v>6.1696755588029788</v>
      </c>
      <c r="R141">
        <v>-8.398549367444339</v>
      </c>
      <c r="S141">
        <v>6.5776399988233161</v>
      </c>
      <c r="U141">
        <v>-4.3368086899412902E-19</v>
      </c>
      <c r="V141">
        <v>6.1696755588029788</v>
      </c>
      <c r="W141">
        <v>-8.3985455562953195</v>
      </c>
      <c r="X141">
        <v>6.5776448650221511</v>
      </c>
    </row>
    <row r="142" spans="1:29">
      <c r="A142">
        <f t="shared" si="61"/>
        <v>0</v>
      </c>
      <c r="B142">
        <f t="shared" si="58"/>
        <v>3.5747691068062809E-6</v>
      </c>
      <c r="C142">
        <f t="shared" si="59"/>
        <v>-4.5833114253893405E-6</v>
      </c>
      <c r="D142">
        <f t="shared" si="60"/>
        <v>-0.41317132980803151</v>
      </c>
      <c r="K142">
        <v>0</v>
      </c>
      <c r="L142">
        <v>0</v>
      </c>
      <c r="M142">
        <f>-N141</f>
        <v>-5.7940957717067505E-7</v>
      </c>
      <c r="N142">
        <f>M141</f>
        <v>0.99999999999983225</v>
      </c>
      <c r="P142">
        <v>2.5127884893094137E-25</v>
      </c>
      <c r="Q142">
        <v>-4.2351647362715017E-22</v>
      </c>
      <c r="R142">
        <v>2.8288851244867093E-7</v>
      </c>
      <c r="S142">
        <v>-0.4131751409557114</v>
      </c>
      <c r="U142">
        <v>2.5127884893094137E-25</v>
      </c>
      <c r="V142">
        <v>-4.2351647362715017E-22</v>
      </c>
      <c r="W142">
        <v>4.3490878730040687E-8</v>
      </c>
      <c r="X142">
        <v>-0.41317514095580599</v>
      </c>
    </row>
    <row r="144" spans="1:29">
      <c r="A144" t="s">
        <v>32</v>
      </c>
    </row>
    <row r="145" spans="1:48">
      <c r="A145">
        <v>4</v>
      </c>
      <c r="B145">
        <v>4</v>
      </c>
    </row>
    <row r="146" spans="1:48">
      <c r="A146">
        <f>U139</f>
        <v>12.543402848628933</v>
      </c>
      <c r="B146">
        <f t="shared" ref="B146:D146" si="62">V139</f>
        <v>9.6606533353087247</v>
      </c>
      <c r="C146">
        <f t="shared" si="62"/>
        <v>12.080389700041497</v>
      </c>
      <c r="D146">
        <f t="shared" si="62"/>
        <v>8.8953489823648209</v>
      </c>
      <c r="F146">
        <f>C148</f>
        <v>-8.3985455562953195</v>
      </c>
      <c r="G146">
        <f>D148</f>
        <v>6.5776448650221511</v>
      </c>
      <c r="I146" t="s">
        <v>11</v>
      </c>
      <c r="J146">
        <f>F146+G147</f>
        <v>-8.8117206972511255</v>
      </c>
      <c r="L146" t="s">
        <v>82</v>
      </c>
    </row>
    <row r="147" spans="1:48">
      <c r="A147">
        <f t="shared" ref="A147:A149" si="63">U140</f>
        <v>4.8458706756843939E-2</v>
      </c>
      <c r="B147">
        <f t="shared" ref="B147:B149" si="64">V140</f>
        <v>-6.0362929522693384E-2</v>
      </c>
      <c r="C147">
        <f t="shared" ref="C147:C149" si="65">W140</f>
        <v>-6.354659479454698</v>
      </c>
      <c r="D147">
        <f t="shared" ref="D147:D149" si="66">X140</f>
        <v>0.45173294296135191</v>
      </c>
      <c r="F147">
        <f>C149</f>
        <v>4.3490878730040687E-8</v>
      </c>
      <c r="G147">
        <f>D149</f>
        <v>-0.41317514095580599</v>
      </c>
      <c r="I147" t="s">
        <v>12</v>
      </c>
      <c r="J147">
        <f>F146*G147-F147*G146</f>
        <v>3.4700699579785215</v>
      </c>
      <c r="L147">
        <f>D149/C149</f>
        <v>-9500271.1607758645</v>
      </c>
    </row>
    <row r="148" spans="1:48">
      <c r="A148">
        <f t="shared" si="63"/>
        <v>-4.3368086899412902E-19</v>
      </c>
      <c r="B148">
        <f t="shared" si="64"/>
        <v>6.1696755588029788</v>
      </c>
      <c r="C148">
        <f t="shared" si="65"/>
        <v>-8.3985455562953195</v>
      </c>
      <c r="D148">
        <f t="shared" si="66"/>
        <v>6.5776448650221511</v>
      </c>
      <c r="L148" t="s">
        <v>72</v>
      </c>
      <c r="M148">
        <f>D149</f>
        <v>-0.41317514095580599</v>
      </c>
    </row>
    <row r="149" spans="1:48">
      <c r="A149">
        <f t="shared" si="63"/>
        <v>2.5127884893094137E-25</v>
      </c>
      <c r="B149">
        <f t="shared" si="64"/>
        <v>-4.2351647362715017E-22</v>
      </c>
      <c r="C149">
        <f t="shared" si="65"/>
        <v>4.3490878730040687E-8</v>
      </c>
      <c r="D149">
        <f t="shared" si="66"/>
        <v>-0.41317514095580599</v>
      </c>
    </row>
    <row r="150" spans="1:48">
      <c r="F150" s="1"/>
      <c r="G150" s="1"/>
      <c r="H150" s="1"/>
      <c r="I150" s="1" t="s">
        <v>22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s">
        <v>23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35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36</v>
      </c>
      <c r="AT150" s="1"/>
      <c r="AU150" s="1"/>
      <c r="AV150" s="1"/>
    </row>
    <row r="151" spans="1:48">
      <c r="A151">
        <f>A146-M148</f>
        <v>12.956577989584739</v>
      </c>
      <c r="B151">
        <f t="shared" ref="B151:D151" si="67">B146</f>
        <v>9.6606533353087247</v>
      </c>
      <c r="C151">
        <f t="shared" si="67"/>
        <v>12.080389700041497</v>
      </c>
      <c r="D151">
        <f t="shared" si="67"/>
        <v>8.8953489823648209</v>
      </c>
      <c r="F151" s="1" t="s">
        <v>26</v>
      </c>
      <c r="G151" s="1">
        <f>SQRT(SUMPRODUCT(A151:A152,A151:A152))</f>
        <v>12.956668609116011</v>
      </c>
      <c r="H151" s="1"/>
      <c r="I151" s="1">
        <f>G152</f>
        <v>0.99999300595438489</v>
      </c>
      <c r="J151" s="1">
        <f>-G153</f>
        <v>3.7400591323875892E-3</v>
      </c>
      <c r="K151" s="1">
        <v>0</v>
      </c>
      <c r="L151" s="1">
        <v>0</v>
      </c>
      <c r="M151" s="1"/>
      <c r="N151" s="1">
        <f t="array" ref="N151:Q154">MMULT(I151:L154,A151:D154)</f>
        <v>12.956668609116013</v>
      </c>
      <c r="O151" s="1">
        <v>9.6619053067920149</v>
      </c>
      <c r="P151" s="1">
        <v>12.05653840702554</v>
      </c>
      <c r="Q151" s="1">
        <v>8.896976275806999</v>
      </c>
      <c r="R151" s="1"/>
      <c r="S151" s="1"/>
      <c r="T151" s="1"/>
      <c r="U151" s="1"/>
      <c r="V151" s="1">
        <v>1</v>
      </c>
      <c r="W151" s="1">
        <v>0</v>
      </c>
      <c r="X151" s="1">
        <v>0</v>
      </c>
      <c r="Y151" s="1">
        <v>0</v>
      </c>
      <c r="Z151" s="1"/>
      <c r="AA151" s="1">
        <f t="array" ref="AA151:AD154">MMULT(V151:Y154,N151:Q154)</f>
        <v>12.956668609116013</v>
      </c>
      <c r="AB151" s="1">
        <v>9.6619053067920149</v>
      </c>
      <c r="AC151" s="1">
        <v>12.05653840702554</v>
      </c>
      <c r="AD151" s="1">
        <v>8.896976275806999</v>
      </c>
      <c r="AE151" s="1"/>
      <c r="AF151" s="1"/>
      <c r="AG151" s="1"/>
      <c r="AH151" s="1"/>
      <c r="AI151" s="1">
        <v>1</v>
      </c>
      <c r="AJ151" s="1">
        <v>0</v>
      </c>
      <c r="AK151" s="1">
        <v>0</v>
      </c>
      <c r="AL151" s="1">
        <v>0</v>
      </c>
      <c r="AM151" s="1"/>
      <c r="AN151" s="1">
        <f t="array" ref="AN151:AQ154">MMULT(AI151:AL154,AA151:AD154)</f>
        <v>12.956668609116013</v>
      </c>
      <c r="AO151" s="1">
        <v>9.6619053067920149</v>
      </c>
      <c r="AP151" s="1">
        <v>12.05653840702554</v>
      </c>
      <c r="AQ151" s="1">
        <v>8.896976275806999</v>
      </c>
      <c r="AR151" s="1"/>
      <c r="AS151" s="1">
        <f t="array" ref="AS151:AV154">MMULT(AI151:AL154,MMULT(V151:Y154,I151:L154))</f>
        <v>0.99999300595438489</v>
      </c>
      <c r="AT151" s="1">
        <v>3.7400591323875892E-3</v>
      </c>
      <c r="AU151" s="1">
        <v>0</v>
      </c>
      <c r="AV151" s="1">
        <v>0</v>
      </c>
    </row>
    <row r="152" spans="1:48">
      <c r="A152">
        <f t="shared" ref="A152:D152" si="68">A147</f>
        <v>4.8458706756843939E-2</v>
      </c>
      <c r="B152">
        <f>B147-M148</f>
        <v>0.35281221143311259</v>
      </c>
      <c r="C152">
        <f t="shared" si="68"/>
        <v>-6.354659479454698</v>
      </c>
      <c r="D152">
        <f t="shared" si="68"/>
        <v>0.45173294296135191</v>
      </c>
      <c r="F152" s="1" t="s">
        <v>27</v>
      </c>
      <c r="G152" s="1">
        <f>A151/G151</f>
        <v>0.99999300595438489</v>
      </c>
      <c r="H152" s="1"/>
      <c r="I152" s="1">
        <f>-J151</f>
        <v>-3.7400591323875892E-3</v>
      </c>
      <c r="J152" s="1">
        <f>I151</f>
        <v>0.99999300595438489</v>
      </c>
      <c r="K152" s="1">
        <v>0</v>
      </c>
      <c r="L152" s="1">
        <v>0</v>
      </c>
      <c r="M152" s="1"/>
      <c r="N152" s="1">
        <v>0</v>
      </c>
      <c r="O152" s="1">
        <v>0.31667832911686022</v>
      </c>
      <c r="P152" s="1">
        <v>-6.399796406496872</v>
      </c>
      <c r="Q152" s="1">
        <v>0.41846065232327478</v>
      </c>
      <c r="R152" s="1"/>
      <c r="S152" s="1" t="s">
        <v>26</v>
      </c>
      <c r="T152" s="1">
        <f>SQRT(SUMPRODUCT(O152:O153,O152:O153))</f>
        <v>6.1777974768539545</v>
      </c>
      <c r="U152" s="1"/>
      <c r="V152" s="1">
        <v>0</v>
      </c>
      <c r="W152" s="1">
        <f>T153</f>
        <v>5.1260717157424328E-2</v>
      </c>
      <c r="X152" s="1">
        <f>-T154</f>
        <v>0.99868530522708043</v>
      </c>
      <c r="Y152" s="1">
        <v>0</v>
      </c>
      <c r="Z152" s="1"/>
      <c r="AA152" s="1">
        <v>-4.3311071102254723E-19</v>
      </c>
      <c r="AB152" s="1">
        <v>6.1777974768539563</v>
      </c>
      <c r="AC152" s="1">
        <v>-8.3029302440531758</v>
      </c>
      <c r="AD152" s="1">
        <v>6.5904478628402403</v>
      </c>
      <c r="AE152" s="1"/>
      <c r="AF152" s="1" t="s">
        <v>26</v>
      </c>
      <c r="AG152" s="1">
        <f>SQRT(SUMPRODUCT(AC153:AC154,AC153:AC154))</f>
        <v>5.9820468133555185</v>
      </c>
      <c r="AH152" s="1"/>
      <c r="AI152" s="1">
        <v>0</v>
      </c>
      <c r="AJ152" s="1">
        <v>1</v>
      </c>
      <c r="AK152" s="1">
        <v>0</v>
      </c>
      <c r="AL152" s="1">
        <v>0</v>
      </c>
      <c r="AM152" s="1"/>
      <c r="AN152" s="1">
        <v>-4.3311071102254723E-19</v>
      </c>
      <c r="AO152" s="1">
        <v>6.1777974768539563</v>
      </c>
      <c r="AP152" s="1">
        <v>-8.3029302440531758</v>
      </c>
      <c r="AQ152" s="1">
        <v>6.5904478628402403</v>
      </c>
      <c r="AR152" s="1"/>
      <c r="AS152" s="1">
        <v>-1.9171811333736205E-4</v>
      </c>
      <c r="AT152" s="1">
        <v>5.1260358637630267E-2</v>
      </c>
      <c r="AU152" s="1">
        <v>0.99868530522708043</v>
      </c>
      <c r="AV152" s="1">
        <v>0</v>
      </c>
    </row>
    <row r="153" spans="1:48">
      <c r="A153">
        <f t="shared" ref="A153:D153" si="69">A148</f>
        <v>-4.3368086899412902E-19</v>
      </c>
      <c r="B153">
        <f t="shared" si="69"/>
        <v>6.1696755588029788</v>
      </c>
      <c r="C153">
        <f>C148-M148</f>
        <v>-7.9853704153395135</v>
      </c>
      <c r="D153">
        <f t="shared" si="69"/>
        <v>6.5776448650221511</v>
      </c>
      <c r="F153" s="1" t="s">
        <v>28</v>
      </c>
      <c r="G153" s="1">
        <f>-A152/G151</f>
        <v>-3.7400591323875892E-3</v>
      </c>
      <c r="H153" s="1"/>
      <c r="I153" s="1">
        <v>0</v>
      </c>
      <c r="J153" s="1">
        <v>0</v>
      </c>
      <c r="K153" s="1">
        <v>1</v>
      </c>
      <c r="L153" s="1">
        <v>0</v>
      </c>
      <c r="M153" s="1"/>
      <c r="N153" s="1">
        <v>-4.3368086899412902E-19</v>
      </c>
      <c r="O153" s="1">
        <v>6.1696755588029788</v>
      </c>
      <c r="P153" s="1">
        <v>-7.9853704153395135</v>
      </c>
      <c r="Q153" s="1">
        <v>6.5776448650221511</v>
      </c>
      <c r="R153" s="1"/>
      <c r="S153" s="1" t="s">
        <v>27</v>
      </c>
      <c r="T153" s="1">
        <f>O152/T152</f>
        <v>5.1260717157424328E-2</v>
      </c>
      <c r="U153" s="1"/>
      <c r="V153" s="1">
        <v>0</v>
      </c>
      <c r="W153" s="1">
        <f>-X152</f>
        <v>-0.99868530522708043</v>
      </c>
      <c r="X153" s="1">
        <f>W152</f>
        <v>5.1260717157424328E-2</v>
      </c>
      <c r="Y153" s="1">
        <v>0</v>
      </c>
      <c r="Z153" s="1"/>
      <c r="AA153" s="1">
        <v>-2.2230792362094043E-20</v>
      </c>
      <c r="AB153" s="1">
        <v>0</v>
      </c>
      <c r="AC153" s="1">
        <v>5.9820468133555185</v>
      </c>
      <c r="AD153" s="1">
        <v>-8.073571130310786E-2</v>
      </c>
      <c r="AE153" s="1"/>
      <c r="AF153" s="1" t="s">
        <v>27</v>
      </c>
      <c r="AG153" s="1">
        <f>AC153/AG152</f>
        <v>1</v>
      </c>
      <c r="AH153" s="1"/>
      <c r="AI153" s="1">
        <v>0</v>
      </c>
      <c r="AJ153" s="1">
        <f>-AK152</f>
        <v>0</v>
      </c>
      <c r="AK153" s="1">
        <f>AG153</f>
        <v>1</v>
      </c>
      <c r="AL153" s="1">
        <f>-AG154</f>
        <v>7.2702337656306778E-9</v>
      </c>
      <c r="AM153" s="1"/>
      <c r="AN153" s="1">
        <v>-2.2230792362092216E-20</v>
      </c>
      <c r="AO153" s="1">
        <v>-3.0790637668649416E-30</v>
      </c>
      <c r="AP153" s="1">
        <v>5.9820468133555185</v>
      </c>
      <c r="AQ153" s="1">
        <v>-8.073571130310786E-2</v>
      </c>
      <c r="AR153" s="1"/>
      <c r="AS153" s="1">
        <v>3.735142096195829E-3</v>
      </c>
      <c r="AT153" s="1">
        <v>-0.99867832037650051</v>
      </c>
      <c r="AU153" s="1">
        <v>5.1260717157424328E-2</v>
      </c>
      <c r="AV153" s="1">
        <v>7.2702337656306778E-9</v>
      </c>
    </row>
    <row r="154" spans="1:48">
      <c r="A154">
        <f t="shared" ref="A154:C154" si="70">A149</f>
        <v>2.5127884893094137E-25</v>
      </c>
      <c r="B154">
        <f t="shared" si="70"/>
        <v>-4.2351647362715017E-22</v>
      </c>
      <c r="C154">
        <f t="shared" si="70"/>
        <v>4.3490878730040687E-8</v>
      </c>
      <c r="D154">
        <f>D149-M148</f>
        <v>0</v>
      </c>
      <c r="F154" s="1"/>
      <c r="G154" s="1"/>
      <c r="H154" s="1"/>
      <c r="I154" s="1">
        <v>0</v>
      </c>
      <c r="J154" s="1">
        <v>0</v>
      </c>
      <c r="K154" s="1">
        <v>0</v>
      </c>
      <c r="L154" s="1">
        <v>1</v>
      </c>
      <c r="M154" s="1"/>
      <c r="N154" s="1">
        <v>2.5127884893094137E-25</v>
      </c>
      <c r="O154" s="1">
        <v>-4.2351647362715017E-22</v>
      </c>
      <c r="P154" s="1">
        <v>4.3490878730040687E-8</v>
      </c>
      <c r="Q154" s="1">
        <v>0</v>
      </c>
      <c r="R154" s="1"/>
      <c r="S154" s="1" t="s">
        <v>28</v>
      </c>
      <c r="T154" s="1">
        <f>-O153/T152</f>
        <v>-0.99868530522708043</v>
      </c>
      <c r="U154" s="1"/>
      <c r="V154" s="1">
        <v>0</v>
      </c>
      <c r="W154" s="1">
        <v>0</v>
      </c>
      <c r="X154" s="1">
        <v>0</v>
      </c>
      <c r="Y154" s="1">
        <v>1</v>
      </c>
      <c r="Z154" s="1"/>
      <c r="AA154" s="1">
        <v>2.5127884893094137E-25</v>
      </c>
      <c r="AB154" s="1">
        <v>-4.2351647362715017E-22</v>
      </c>
      <c r="AC154" s="1">
        <v>4.3490878730040687E-8</v>
      </c>
      <c r="AD154" s="1">
        <v>0</v>
      </c>
      <c r="AE154" s="1"/>
      <c r="AF154" s="1" t="s">
        <v>28</v>
      </c>
      <c r="AG154" s="1">
        <f>-AC154/AG152</f>
        <v>-7.2702337656306778E-9</v>
      </c>
      <c r="AH154" s="1"/>
      <c r="AI154" s="1">
        <v>0</v>
      </c>
      <c r="AJ154" s="1">
        <v>0</v>
      </c>
      <c r="AK154" s="1">
        <f>-AL153</f>
        <v>-7.2702337656306778E-9</v>
      </c>
      <c r="AL154" s="1">
        <f>AK153</f>
        <v>1</v>
      </c>
      <c r="AM154" s="1"/>
      <c r="AN154" s="1">
        <v>2.5144047198820901E-25</v>
      </c>
      <c r="AO154" s="1">
        <v>-4.2351647362715017E-22</v>
      </c>
      <c r="AP154" s="1">
        <v>0</v>
      </c>
      <c r="AQ154" s="1">
        <v>5.8696749440806511E-10</v>
      </c>
      <c r="AR154" s="1"/>
      <c r="AS154" s="1">
        <v>-2.7155356187191465E-11</v>
      </c>
      <c r="AT154" s="1">
        <v>7.2606248458045656E-9</v>
      </c>
      <c r="AU154" s="1">
        <v>-3.7267739672835018E-10</v>
      </c>
      <c r="AV154" s="1">
        <v>1</v>
      </c>
    </row>
    <row r="156" spans="1:48">
      <c r="A156" s="1">
        <f t="array" ref="A156:D159">MMULT(AN151:AQ154,TRANSPOSE(AS151:AV154))</f>
        <v>12.992714086763673</v>
      </c>
      <c r="B156" s="1">
        <v>12.533476442090423</v>
      </c>
      <c r="C156" s="1">
        <v>-8.9827134952122218</v>
      </c>
      <c r="D156" s="1">
        <v>8.8969763411134259</v>
      </c>
    </row>
    <row r="157" spans="1:48">
      <c r="A157" s="1">
        <v>2.3105327871348644E-2</v>
      </c>
      <c r="B157" s="1">
        <v>-7.9753383108072216</v>
      </c>
      <c r="C157" s="1">
        <v>-6.5952465187148288</v>
      </c>
      <c r="D157" s="1">
        <v>6.5904479107892247</v>
      </c>
    </row>
    <row r="158" spans="1:48">
      <c r="A158" s="1">
        <v>-2.2230636878927892E-20</v>
      </c>
      <c r="B158" s="1">
        <v>5.9741822476786401</v>
      </c>
      <c r="C158" s="1">
        <v>0.30664400913492129</v>
      </c>
      <c r="D158" s="1">
        <v>-8.073571353248149E-2</v>
      </c>
    </row>
    <row r="159" spans="1:48">
      <c r="A159" s="1">
        <v>-1.3325379415037321E-24</v>
      </c>
      <c r="B159" s="1">
        <v>-2.1709654532765104E-23</v>
      </c>
      <c r="C159" s="1">
        <v>4.2678138548328508E-18</v>
      </c>
      <c r="D159" s="1">
        <v>5.8696749440806511E-10</v>
      </c>
    </row>
    <row r="161" spans="1:35">
      <c r="A161" t="s">
        <v>33</v>
      </c>
    </row>
    <row r="162" spans="1:35">
      <c r="A162">
        <v>4</v>
      </c>
      <c r="B162">
        <v>4</v>
      </c>
    </row>
    <row r="163" spans="1:35">
      <c r="A163">
        <f>A156+M148</f>
        <v>12.579538945807867</v>
      </c>
      <c r="B163">
        <f t="shared" ref="B163:D163" si="71">B156</f>
        <v>12.533476442090423</v>
      </c>
      <c r="C163">
        <f t="shared" si="71"/>
        <v>-8.9827134952122218</v>
      </c>
      <c r="D163" s="2">
        <f t="shared" si="71"/>
        <v>8.8969763411134259</v>
      </c>
      <c r="F163" t="s">
        <v>83</v>
      </c>
    </row>
    <row r="164" spans="1:35">
      <c r="A164">
        <f t="shared" ref="A164:D164" si="72">A157</f>
        <v>2.3105327871348644E-2</v>
      </c>
      <c r="B164">
        <f>B157+M148</f>
        <v>-8.3885134517630284</v>
      </c>
      <c r="C164">
        <f t="shared" si="72"/>
        <v>-6.5952465187148288</v>
      </c>
      <c r="D164" s="2">
        <f t="shared" si="72"/>
        <v>6.5904479107892247</v>
      </c>
    </row>
    <row r="165" spans="1:35">
      <c r="A165">
        <f t="shared" ref="A165:D165" si="73">A158</f>
        <v>-2.2230636878927892E-20</v>
      </c>
      <c r="B165">
        <f t="shared" si="73"/>
        <v>5.9741822476786401</v>
      </c>
      <c r="C165">
        <f>C158+M148</f>
        <v>-0.10653113182088469</v>
      </c>
      <c r="D165" s="2">
        <f t="shared" si="73"/>
        <v>-8.073571353248149E-2</v>
      </c>
      <c r="L165" t="s">
        <v>72</v>
      </c>
      <c r="M165">
        <v>12.587508723557315</v>
      </c>
    </row>
    <row r="166" spans="1:35">
      <c r="A166" s="2">
        <f t="shared" ref="A166:C166" si="74">A159</f>
        <v>-1.3325379415037321E-24</v>
      </c>
      <c r="B166" s="2">
        <f t="shared" si="74"/>
        <v>-2.1709654532765104E-23</v>
      </c>
      <c r="C166" s="2">
        <f t="shared" si="74"/>
        <v>4.2678138548328508E-18</v>
      </c>
      <c r="D166" s="2">
        <f>D159+M148</f>
        <v>-0.41317514036883851</v>
      </c>
    </row>
    <row r="167" spans="1:35">
      <c r="F167" s="1"/>
      <c r="G167" s="1"/>
      <c r="H167" s="1"/>
      <c r="I167" s="1" t="s">
        <v>22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85</v>
      </c>
      <c r="AG167" s="1"/>
      <c r="AH167" s="1"/>
      <c r="AI167" s="1"/>
    </row>
    <row r="168" spans="1:35">
      <c r="A168">
        <f>A163-M165</f>
        <v>-7.9697777494480704E-3</v>
      </c>
      <c r="B168">
        <f t="shared" ref="B168:D168" si="75">B163</f>
        <v>12.533476442090423</v>
      </c>
      <c r="C168">
        <f t="shared" si="75"/>
        <v>-8.9827134952122218</v>
      </c>
      <c r="D168">
        <f t="shared" si="75"/>
        <v>8.8969763411134259</v>
      </c>
      <c r="F168" s="1" t="s">
        <v>26</v>
      </c>
      <c r="G168" s="1">
        <f>SQRT(SUMPRODUCT(A168:A169,A168:A169))</f>
        <v>2.4441226103003057E-2</v>
      </c>
      <c r="H168" s="1"/>
      <c r="I168" s="1">
        <f>G169</f>
        <v>-0.326079293888977</v>
      </c>
      <c r="J168" s="1">
        <f>-G170</f>
        <v>0.94534242161074422</v>
      </c>
      <c r="K168" s="1">
        <v>0</v>
      </c>
      <c r="L168" s="1">
        <v>0</v>
      </c>
      <c r="M168" s="1"/>
      <c r="N168" s="1">
        <f t="array" ref="N168:Q171">MMULT(I168:L171,A168:D171)</f>
        <v>2.4441226103003057E-2</v>
      </c>
      <c r="O168" s="1">
        <v>-23.916430747188979</v>
      </c>
      <c r="P168" s="1">
        <v>-3.3056894413959212</v>
      </c>
      <c r="Q168" s="1">
        <v>3.3291102244277555</v>
      </c>
      <c r="R168" s="1"/>
      <c r="S168" s="1"/>
      <c r="T168" s="1"/>
      <c r="U168" s="1"/>
      <c r="V168" s="1">
        <v>1</v>
      </c>
      <c r="W168" s="1">
        <v>0</v>
      </c>
      <c r="X168" s="1">
        <v>0</v>
      </c>
      <c r="Y168" s="1">
        <v>0</v>
      </c>
      <c r="Z168" s="1"/>
      <c r="AA168" s="1">
        <f t="array" ref="AA168:AD171">MMULT(V168:Y171,N168:Q171)</f>
        <v>2.4441226103003057E-2</v>
      </c>
      <c r="AB168" s="1">
        <v>-23.916430747188979</v>
      </c>
      <c r="AC168" s="1">
        <v>-3.3056894413959212</v>
      </c>
      <c r="AD168" s="1">
        <v>3.3291102244277555</v>
      </c>
      <c r="AE168" s="1"/>
      <c r="AF168" s="1">
        <f t="array" ref="AF168:AI171">MMULT(V168:Y171, I168:L171)</f>
        <v>-0.326079293888977</v>
      </c>
      <c r="AG168" s="1">
        <v>0.94534242161074422</v>
      </c>
      <c r="AH168" s="1">
        <v>0</v>
      </c>
      <c r="AI168" s="1">
        <v>0</v>
      </c>
    </row>
    <row r="169" spans="1:35">
      <c r="A169">
        <f t="shared" ref="A169" si="76">A164</f>
        <v>2.3105327871348644E-2</v>
      </c>
      <c r="B169">
        <f>B164-M165</f>
        <v>-20.976022175320345</v>
      </c>
      <c r="C169">
        <f t="shared" ref="C169:D169" si="77">C164</f>
        <v>-6.5952465187148288</v>
      </c>
      <c r="D169">
        <f t="shared" si="77"/>
        <v>6.5904479107892247</v>
      </c>
      <c r="F169" s="1" t="s">
        <v>27</v>
      </c>
      <c r="G169" s="1">
        <f>A168/G168</f>
        <v>-0.326079293888977</v>
      </c>
      <c r="H169" s="1"/>
      <c r="I169" s="1">
        <f>-J168</f>
        <v>-0.94534242161074422</v>
      </c>
      <c r="J169" s="1">
        <f>I168</f>
        <v>-0.326079293888977</v>
      </c>
      <c r="K169" s="1">
        <v>0</v>
      </c>
      <c r="L169" s="1">
        <v>0</v>
      </c>
      <c r="M169" s="1"/>
      <c r="N169" s="1">
        <v>8.6736173798840355E-19</v>
      </c>
      <c r="O169" s="1">
        <v>-5.0085804714389948</v>
      </c>
      <c r="P169" s="1">
        <v>10.642313456045699</v>
      </c>
      <c r="Q169" s="1">
        <v>-10.5596977604839</v>
      </c>
      <c r="R169" s="1"/>
      <c r="S169" s="1" t="s">
        <v>26</v>
      </c>
      <c r="T169" s="1">
        <f>SQRT(SUMPRODUCT(O169:O170,O169:O170))</f>
        <v>7.7959432955453618</v>
      </c>
      <c r="U169" s="1"/>
      <c r="V169" s="1">
        <v>0</v>
      </c>
      <c r="W169" s="1">
        <f>T170</f>
        <v>-0.64245983860617883</v>
      </c>
      <c r="X169" s="1">
        <f>-T171</f>
        <v>0.76631935625959668</v>
      </c>
      <c r="Y169" s="1">
        <v>0</v>
      </c>
      <c r="Z169" s="1"/>
      <c r="AA169" s="1">
        <v>-5.7428084954350538E-19</v>
      </c>
      <c r="AB169" s="1">
        <v>7.7959432955453618</v>
      </c>
      <c r="AC169" s="1">
        <v>-16.564947435674572</v>
      </c>
      <c r="AD169" s="1">
        <v>6.7223123789091437</v>
      </c>
      <c r="AE169" s="1"/>
      <c r="AF169" s="1">
        <v>0.60734453961561297</v>
      </c>
      <c r="AG169" s="1">
        <v>0.20949285052472891</v>
      </c>
      <c r="AH169" s="1">
        <v>0.76631935625959668</v>
      </c>
      <c r="AI169" s="1">
        <v>0</v>
      </c>
    </row>
    <row r="170" spans="1:35">
      <c r="A170">
        <f t="shared" ref="A170:B170" si="78">A165</f>
        <v>-2.2230636878927892E-20</v>
      </c>
      <c r="B170">
        <f t="shared" si="78"/>
        <v>5.9741822476786401</v>
      </c>
      <c r="C170">
        <f>C165-M165</f>
        <v>-12.6940398553782</v>
      </c>
      <c r="D170">
        <f t="shared" ref="D170" si="79">D165</f>
        <v>-8.073571353248149E-2</v>
      </c>
      <c r="F170" s="1" t="s">
        <v>28</v>
      </c>
      <c r="G170" s="1">
        <f>-A169/G168</f>
        <v>-0.94534242161074422</v>
      </c>
      <c r="H170" s="1"/>
      <c r="I170" s="1">
        <v>0</v>
      </c>
      <c r="J170" s="1">
        <v>0</v>
      </c>
      <c r="K170" s="1">
        <v>1</v>
      </c>
      <c r="L170" s="1">
        <v>0</v>
      </c>
      <c r="M170" s="1"/>
      <c r="N170" s="1">
        <v>-2.2230636878927892E-20</v>
      </c>
      <c r="O170" s="1">
        <v>5.9741822476786401</v>
      </c>
      <c r="P170" s="1">
        <v>-12.6940398553782</v>
      </c>
      <c r="Q170" s="1">
        <v>-8.073571353248149E-2</v>
      </c>
      <c r="R170" s="1"/>
      <c r="S170" s="1" t="s">
        <v>27</v>
      </c>
      <c r="T170" s="1">
        <f>O169/T169</f>
        <v>-0.64245983860617883</v>
      </c>
      <c r="U170" s="1"/>
      <c r="V170" s="1">
        <v>0</v>
      </c>
      <c r="W170" s="1">
        <f>-X169</f>
        <v>-0.76631935625959668</v>
      </c>
      <c r="X170" s="1">
        <f>W169</f>
        <v>-0.64245983860617883</v>
      </c>
      <c r="Y170" s="1">
        <v>0</v>
      </c>
      <c r="Z170" s="1"/>
      <c r="AA170" s="1">
        <v>-6.5039379731812975E-19</v>
      </c>
      <c r="AB170" s="1">
        <v>0</v>
      </c>
      <c r="AC170" s="1">
        <v>-3.1032953984322376E-12</v>
      </c>
      <c r="AD170" s="1">
        <v>8.1439702435957582</v>
      </c>
      <c r="AE170" s="1"/>
      <c r="AF170" s="1">
        <v>0.72443419597363379</v>
      </c>
      <c r="AG170" s="1">
        <v>0.24988087458258468</v>
      </c>
      <c r="AH170" s="1">
        <v>-0.64245983860617883</v>
      </c>
      <c r="AI170" s="1">
        <v>0</v>
      </c>
    </row>
    <row r="171" spans="1:35">
      <c r="A171">
        <f t="shared" ref="A171:C171" si="80">A166</f>
        <v>-1.3325379415037321E-24</v>
      </c>
      <c r="B171">
        <f t="shared" si="80"/>
        <v>-2.1709654532765104E-23</v>
      </c>
      <c r="C171">
        <f t="shared" si="80"/>
        <v>4.2678138548328508E-18</v>
      </c>
      <c r="D171">
        <f>D166-M165</f>
        <v>-13.000683863926154</v>
      </c>
      <c r="F171" s="1"/>
      <c r="G171" s="1"/>
      <c r="H171" s="1"/>
      <c r="I171" s="1">
        <v>0</v>
      </c>
      <c r="J171" s="1">
        <v>0</v>
      </c>
      <c r="K171" s="1">
        <v>0</v>
      </c>
      <c r="L171" s="1">
        <v>1</v>
      </c>
      <c r="M171" s="1"/>
      <c r="N171" s="1">
        <v>-1.3325379415037321E-24</v>
      </c>
      <c r="O171" s="1">
        <v>-2.1709654532765104E-23</v>
      </c>
      <c r="P171" s="1">
        <v>4.2678138548328508E-18</v>
      </c>
      <c r="Q171" s="1">
        <v>-13.000683863926154</v>
      </c>
      <c r="R171" s="1"/>
      <c r="S171" s="1" t="s">
        <v>28</v>
      </c>
      <c r="T171" s="1">
        <f>-O170/T169</f>
        <v>-0.76631935625959668</v>
      </c>
      <c r="U171" s="1"/>
      <c r="V171" s="1">
        <v>0</v>
      </c>
      <c r="W171" s="1">
        <v>0</v>
      </c>
      <c r="X171" s="1">
        <v>0</v>
      </c>
      <c r="Y171" s="1">
        <v>1</v>
      </c>
      <c r="Z171" s="1"/>
      <c r="AA171" s="1">
        <v>-1.3325379415037321E-24</v>
      </c>
      <c r="AB171" s="1">
        <v>-2.1709654532765104E-23</v>
      </c>
      <c r="AC171" s="1">
        <v>4.2678138548328508E-18</v>
      </c>
      <c r="AD171" s="1">
        <v>-13.000683863926154</v>
      </c>
      <c r="AE171" s="1"/>
      <c r="AF171" s="1">
        <v>0</v>
      </c>
      <c r="AG171" s="1">
        <v>0</v>
      </c>
      <c r="AH171" s="1">
        <v>0</v>
      </c>
      <c r="AI171" s="1">
        <v>1</v>
      </c>
    </row>
    <row r="173" spans="1:35">
      <c r="A173" s="1">
        <f t="array" ref="A173:D176">MMULT(AA168:AD171,TRANSPOSE(AF168:AI171))</f>
        <v>-22.617186336582737</v>
      </c>
      <c r="B173" s="1">
        <v>-7.5286908111153901</v>
      </c>
      <c r="C173" s="1">
        <v>-3.8347798670194888</v>
      </c>
      <c r="D173" s="1">
        <v>3.3291102244277555</v>
      </c>
    </row>
    <row r="174" spans="1:35">
      <c r="A174" s="1">
        <v>7.3698359137508982</v>
      </c>
      <c r="B174" s="1">
        <v>-11.060845471867248</v>
      </c>
      <c r="C174" s="1">
        <v>12.590370584930435</v>
      </c>
      <c r="D174" s="1">
        <v>6.7223123789091437</v>
      </c>
    </row>
    <row r="175" spans="1:35">
      <c r="A175" s="1">
        <v>2.1207995017926617E-19</v>
      </c>
      <c r="B175" s="1">
        <v>-2.3781157270230822E-12</v>
      </c>
      <c r="C175" s="1">
        <v>1.9937421896565653E-12</v>
      </c>
      <c r="D175" s="1">
        <v>8.1439702435957582</v>
      </c>
    </row>
    <row r="176" spans="1:35">
      <c r="A176" s="1">
        <v>-2.0088544357291023E-23</v>
      </c>
      <c r="B176" s="1">
        <v>3.2705030085442435E-18</v>
      </c>
      <c r="C176" s="1">
        <v>-2.741905390540641E-18</v>
      </c>
      <c r="D176" s="1">
        <v>-13.000683863926154</v>
      </c>
    </row>
    <row r="178" spans="1:35">
      <c r="A178" t="s">
        <v>34</v>
      </c>
    </row>
    <row r="179" spans="1:35">
      <c r="A179">
        <v>4</v>
      </c>
      <c r="B179">
        <v>4</v>
      </c>
    </row>
    <row r="180" spans="1:35">
      <c r="A180">
        <f>A173+M165</f>
        <v>-10.029677613025422</v>
      </c>
      <c r="B180">
        <f t="shared" ref="B180:D180" si="81">B173</f>
        <v>-7.5286908111153901</v>
      </c>
      <c r="C180">
        <f t="shared" si="81"/>
        <v>-3.8347798670194888</v>
      </c>
      <c r="D180" s="2">
        <f t="shared" si="81"/>
        <v>3.3291102244277555</v>
      </c>
      <c r="F180" t="s">
        <v>83</v>
      </c>
      <c r="L180" t="s">
        <v>72</v>
      </c>
      <c r="M180">
        <v>12.587508723557301</v>
      </c>
    </row>
    <row r="181" spans="1:35">
      <c r="A181">
        <f t="shared" ref="A181" si="82">A174</f>
        <v>7.3698359137508982</v>
      </c>
      <c r="B181">
        <f>B174+M165</f>
        <v>1.5266632516900671</v>
      </c>
      <c r="C181">
        <f t="shared" ref="C181:D181" si="83">C174</f>
        <v>12.590370584930435</v>
      </c>
      <c r="D181" s="2">
        <f t="shared" si="83"/>
        <v>6.7223123789091437</v>
      </c>
      <c r="F181">
        <f>A180</f>
        <v>-10.029677613025422</v>
      </c>
      <c r="G181">
        <f>B180</f>
        <v>-7.5286908111153901</v>
      </c>
      <c r="I181" t="s">
        <v>11</v>
      </c>
      <c r="J181">
        <f>F181+G182</f>
        <v>-8.5030143613353548</v>
      </c>
    </row>
    <row r="182" spans="1:35">
      <c r="A182">
        <f t="shared" ref="A182:B182" si="84">A175</f>
        <v>2.1207995017926617E-19</v>
      </c>
      <c r="B182">
        <f t="shared" si="84"/>
        <v>-2.3781157270230822E-12</v>
      </c>
      <c r="C182">
        <f>C175+M165</f>
        <v>12.587508723559308</v>
      </c>
      <c r="D182" s="2">
        <f t="shared" ref="D182" si="85">D175</f>
        <v>8.1439702435957582</v>
      </c>
      <c r="F182">
        <f>A181</f>
        <v>7.3698359137508982</v>
      </c>
      <c r="G182">
        <f>B181</f>
        <v>1.5266632516900671</v>
      </c>
      <c r="I182" t="s">
        <v>12</v>
      </c>
      <c r="J182">
        <f>F181*G182-F182*G181</f>
        <v>40.173275685180123</v>
      </c>
    </row>
    <row r="183" spans="1:35">
      <c r="A183" s="2">
        <f t="shared" ref="A183:C183" si="86">A176</f>
        <v>-2.0088544357291023E-23</v>
      </c>
      <c r="B183" s="2">
        <f t="shared" si="86"/>
        <v>3.2705030085442435E-18</v>
      </c>
      <c r="C183" s="2">
        <f t="shared" si="86"/>
        <v>-2.741905390540641E-18</v>
      </c>
      <c r="D183" s="2">
        <f>D176+M165</f>
        <v>-0.41317514036883907</v>
      </c>
      <c r="I183" t="s">
        <v>84</v>
      </c>
      <c r="J183">
        <f>J181*J181-4*J182</f>
        <v>-88.391849511645205</v>
      </c>
    </row>
    <row r="184" spans="1:35">
      <c r="F184" s="1"/>
      <c r="G184" s="1"/>
      <c r="H184" s="1"/>
      <c r="I184" s="1" t="s">
        <v>22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23</v>
      </c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85</v>
      </c>
      <c r="AG184" s="1"/>
      <c r="AH184" s="1"/>
      <c r="AI184" s="1"/>
    </row>
    <row r="185" spans="1:35">
      <c r="A185">
        <f>A180-M180</f>
        <v>-22.617186336582723</v>
      </c>
      <c r="B185">
        <f t="shared" ref="B185:C185" si="87">B180</f>
        <v>-7.5286908111153901</v>
      </c>
      <c r="C185">
        <f t="shared" si="87"/>
        <v>-3.8347798670194888</v>
      </c>
      <c r="D185" s="2">
        <f>D180</f>
        <v>3.3291102244277555</v>
      </c>
      <c r="F185" s="1" t="s">
        <v>26</v>
      </c>
      <c r="G185" s="1">
        <f>SQRT(SUMPRODUCT(A185:A186,A185:A186))</f>
        <v>23.787635426399923</v>
      </c>
      <c r="H185" s="1"/>
      <c r="I185" s="1">
        <f>G186</f>
        <v>-0.95079590430757077</v>
      </c>
      <c r="J185" s="1">
        <f>-G187</f>
        <v>0.30981792774458483</v>
      </c>
      <c r="K185" s="1">
        <v>0</v>
      </c>
      <c r="L185" s="1">
        <v>0</v>
      </c>
      <c r="M185" s="1"/>
      <c r="N185" s="1">
        <f t="array" ref="N185:Q188">MMULT(I185:L188,A185:D188)</f>
        <v>23.787635426399927</v>
      </c>
      <c r="O185" s="1">
        <v>3.7314001648095751</v>
      </c>
      <c r="P185" s="1">
        <v>7.5468155156427841</v>
      </c>
      <c r="Q185" s="1">
        <v>-1.0826114754889664</v>
      </c>
      <c r="R185" s="1"/>
      <c r="S185" s="1"/>
      <c r="T185" s="1"/>
      <c r="U185" s="1"/>
      <c r="V185" s="1">
        <v>1</v>
      </c>
      <c r="W185" s="1">
        <v>0</v>
      </c>
      <c r="X185" s="1">
        <v>0</v>
      </c>
      <c r="Y185" s="1">
        <v>0</v>
      </c>
      <c r="Z185" s="1"/>
      <c r="AA185" s="1">
        <f t="array" ref="AA185:AD188">MMULT(V185:Y188,N185:Q188)</f>
        <v>23.787635426399927</v>
      </c>
      <c r="AB185" s="1">
        <v>3.7314001648095751</v>
      </c>
      <c r="AC185" s="1">
        <v>7.5468155156427841</v>
      </c>
      <c r="AD185" s="1">
        <v>-1.0826114754889664</v>
      </c>
      <c r="AE185" s="1"/>
      <c r="AF185" s="1">
        <f t="array" ref="AF185:AI188">MMULT(V185:Y188, I185:L188)</f>
        <v>-0.95079590430757077</v>
      </c>
      <c r="AG185" s="1">
        <v>0.30981792774458483</v>
      </c>
      <c r="AH185" s="1">
        <v>0</v>
      </c>
      <c r="AI185" s="1">
        <v>0</v>
      </c>
    </row>
    <row r="186" spans="1:35">
      <c r="A186">
        <f t="shared" ref="A186" si="88">A181</f>
        <v>7.3698359137508982</v>
      </c>
      <c r="B186">
        <f>B181-M180</f>
        <v>-11.060845471867234</v>
      </c>
      <c r="C186">
        <f t="shared" ref="C186:D186" si="89">C181</f>
        <v>12.590370584930435</v>
      </c>
      <c r="D186" s="2">
        <f t="shared" si="89"/>
        <v>6.7223123789091437</v>
      </c>
      <c r="F186" s="1" t="s">
        <v>27</v>
      </c>
      <c r="G186" s="1">
        <f>A185/G185</f>
        <v>-0.95079590430757077</v>
      </c>
      <c r="H186" s="1"/>
      <c r="I186" s="1">
        <f>-J185</f>
        <v>-0.30981792774458483</v>
      </c>
      <c r="J186" s="1">
        <f>I185</f>
        <v>-0.95079590430757077</v>
      </c>
      <c r="K186" s="1">
        <v>0</v>
      </c>
      <c r="L186" s="1">
        <v>0</v>
      </c>
      <c r="M186" s="1"/>
      <c r="N186" s="1">
        <v>0</v>
      </c>
      <c r="O186" s="1">
        <v>12.849129958559773</v>
      </c>
      <c r="P186" s="1">
        <v>-10.782789234109739</v>
      </c>
      <c r="Q186" s="1">
        <v>-7.4229651083084134</v>
      </c>
      <c r="R186" s="1"/>
      <c r="S186" s="1" t="s">
        <v>26</v>
      </c>
      <c r="T186" s="1">
        <f>SQRT(SUMPRODUCT(O186:O187,O186:O187))</f>
        <v>12.849129958559773</v>
      </c>
      <c r="U186" s="1"/>
      <c r="V186" s="1">
        <v>0</v>
      </c>
      <c r="W186" s="1">
        <f>T187</f>
        <v>1</v>
      </c>
      <c r="X186" s="1">
        <f>-T188</f>
        <v>-1.8507990305124436E-13</v>
      </c>
      <c r="Y186" s="1">
        <v>0</v>
      </c>
      <c r="Z186" s="1"/>
      <c r="AA186" s="1">
        <v>-3.9251736618291318E-32</v>
      </c>
      <c r="AB186" s="1">
        <v>12.849129958559773</v>
      </c>
      <c r="AC186" s="1">
        <v>-10.782789234109739</v>
      </c>
      <c r="AD186" s="1">
        <v>-7.4229651083099206</v>
      </c>
      <c r="AE186" s="1"/>
      <c r="AF186" s="1">
        <v>-0.30981792774458483</v>
      </c>
      <c r="AG186" s="1">
        <v>-0.95079590430757077</v>
      </c>
      <c r="AH186" s="1">
        <v>-1.8507990305124436E-13</v>
      </c>
      <c r="AI186" s="1">
        <v>0</v>
      </c>
    </row>
    <row r="187" spans="1:35">
      <c r="A187">
        <f t="shared" ref="A187:B187" si="90">A182</f>
        <v>2.1207995017926617E-19</v>
      </c>
      <c r="B187">
        <f t="shared" si="90"/>
        <v>-2.3781157270230822E-12</v>
      </c>
      <c r="C187">
        <f>C182-M180</f>
        <v>2.007283228522283E-12</v>
      </c>
      <c r="D187" s="2">
        <f t="shared" ref="D187:D188" si="91">D182</f>
        <v>8.1439702435957582</v>
      </c>
      <c r="F187" s="1" t="s">
        <v>28</v>
      </c>
      <c r="G187" s="1">
        <f>-A186/G185</f>
        <v>-0.30981792774458483</v>
      </c>
      <c r="H187" s="1"/>
      <c r="I187" s="1">
        <v>0</v>
      </c>
      <c r="J187" s="1">
        <v>0</v>
      </c>
      <c r="K187" s="1">
        <v>1</v>
      </c>
      <c r="L187" s="1">
        <v>0</v>
      </c>
      <c r="M187" s="1"/>
      <c r="N187" s="1">
        <v>2.1207995017926617E-19</v>
      </c>
      <c r="O187" s="1">
        <v>-2.3781157270230822E-12</v>
      </c>
      <c r="P187" s="1">
        <v>2.007283228522283E-12</v>
      </c>
      <c r="Q187" s="1">
        <v>8.1439702435957582</v>
      </c>
      <c r="R187" s="1"/>
      <c r="S187" s="1" t="s">
        <v>27</v>
      </c>
      <c r="T187" s="1">
        <f>O186/T186</f>
        <v>1</v>
      </c>
      <c r="U187" s="1"/>
      <c r="V187" s="1">
        <v>0</v>
      </c>
      <c r="W187" s="1">
        <f>-X186</f>
        <v>1.8507990305124436E-13</v>
      </c>
      <c r="X187" s="1">
        <f>W186</f>
        <v>1</v>
      </c>
      <c r="Y187" s="1">
        <v>0</v>
      </c>
      <c r="Z187" s="1"/>
      <c r="AA187" s="1">
        <v>2.1207995017926617E-19</v>
      </c>
      <c r="AB187" s="1">
        <v>0</v>
      </c>
      <c r="AC187" s="1">
        <v>1.160564245125121E-14</v>
      </c>
      <c r="AD187" s="1">
        <v>8.143970243594385</v>
      </c>
      <c r="AE187" s="1"/>
      <c r="AF187" s="1">
        <v>-5.7341072030505196E-14</v>
      </c>
      <c r="AG187" s="1">
        <v>-1.7597321379076541E-13</v>
      </c>
      <c r="AH187" s="1">
        <v>1</v>
      </c>
      <c r="AI187" s="1">
        <v>0</v>
      </c>
    </row>
    <row r="188" spans="1:35">
      <c r="A188" s="2">
        <f>A183</f>
        <v>-2.0088544357291023E-23</v>
      </c>
      <c r="B188" s="2">
        <f t="shared" ref="B188:C188" si="92">B183</f>
        <v>3.2705030085442435E-18</v>
      </c>
      <c r="C188" s="2">
        <f t="shared" si="92"/>
        <v>-2.741905390540641E-18</v>
      </c>
      <c r="D188" s="2">
        <f t="shared" si="91"/>
        <v>-0.41317514036883907</v>
      </c>
      <c r="F188" s="1"/>
      <c r="G188" s="1"/>
      <c r="H188" s="1"/>
      <c r="I188" s="1">
        <v>0</v>
      </c>
      <c r="J188" s="1">
        <v>0</v>
      </c>
      <c r="K188" s="1">
        <v>0</v>
      </c>
      <c r="L188" s="1">
        <v>1</v>
      </c>
      <c r="M188" s="1"/>
      <c r="N188" s="1">
        <v>-2.0088544357291023E-23</v>
      </c>
      <c r="O188" s="1">
        <v>3.2705030085442435E-18</v>
      </c>
      <c r="P188" s="1">
        <v>-2.741905390540641E-18</v>
      </c>
      <c r="Q188" s="1">
        <v>-0.41317514036883907</v>
      </c>
      <c r="R188" s="1"/>
      <c r="S188" s="1" t="s">
        <v>28</v>
      </c>
      <c r="T188" s="1">
        <f>-O187/T186</f>
        <v>1.8507990305124436E-13</v>
      </c>
      <c r="U188" s="1"/>
      <c r="V188" s="1">
        <v>0</v>
      </c>
      <c r="W188" s="1">
        <v>0</v>
      </c>
      <c r="X188" s="1">
        <v>0</v>
      </c>
      <c r="Y188" s="1">
        <v>1</v>
      </c>
      <c r="Z188" s="1"/>
      <c r="AA188" s="1">
        <v>-2.0088544357291023E-23</v>
      </c>
      <c r="AB188" s="1">
        <v>3.2705030085442435E-18</v>
      </c>
      <c r="AC188" s="1">
        <v>-2.741905390540641E-18</v>
      </c>
      <c r="AD188" s="1">
        <v>-0.41317514036883907</v>
      </c>
      <c r="AE188" s="1"/>
      <c r="AF188" s="1">
        <v>0</v>
      </c>
      <c r="AG188" s="1">
        <v>0</v>
      </c>
      <c r="AH188" s="1">
        <v>0</v>
      </c>
      <c r="AI188" s="1">
        <v>1</v>
      </c>
    </row>
    <row r="190" spans="1:35">
      <c r="A190" s="1">
        <f t="array" ref="A190:D193">MMULT(AA185:AD188,TRANSPOSE(AF185:AI188))</f>
        <v>-21.461131669935622</v>
      </c>
      <c r="B190" s="1">
        <v>-10.917635907785833</v>
      </c>
      <c r="C190" s="1">
        <v>7.5468155156407635</v>
      </c>
      <c r="D190" s="1">
        <v>-1.0826114754889664</v>
      </c>
    </row>
    <row r="191" spans="1:35">
      <c r="A191" s="1">
        <v>3.980890817081852</v>
      </c>
      <c r="B191" s="1">
        <v>-12.216900138512344</v>
      </c>
      <c r="C191" s="1">
        <v>-10.782789234112</v>
      </c>
      <c r="D191" s="1">
        <v>-7.4229651083099206</v>
      </c>
    </row>
    <row r="192" spans="1:35">
      <c r="A192" s="1">
        <v>-2.0164474801619994E-19</v>
      </c>
      <c r="B192" s="1">
        <v>-6.5706172828686213E-20</v>
      </c>
      <c r="C192" s="1">
        <v>1.160564245125121E-14</v>
      </c>
      <c r="D192" s="1">
        <v>8.143970243594385</v>
      </c>
    </row>
    <row r="193" spans="1:4">
      <c r="A193" s="1">
        <v>1.0132795648953063E-18</v>
      </c>
      <c r="B193" s="1">
        <v>-3.1095746417577632E-18</v>
      </c>
      <c r="C193" s="1">
        <v>-2.7419053905412165E-18</v>
      </c>
      <c r="D193" s="1">
        <v>-0.41317514036883907</v>
      </c>
    </row>
    <row r="194" spans="1:4">
      <c r="A194" s="1"/>
      <c r="B194" s="1"/>
      <c r="C194" s="1"/>
      <c r="D194" s="1"/>
    </row>
    <row r="195" spans="1:4">
      <c r="A195" s="1">
        <f>A190+M180</f>
        <v>-8.8736229463783207</v>
      </c>
      <c r="B195" s="1">
        <f t="shared" ref="B195:D195" si="93">B190</f>
        <v>-10.917635907785833</v>
      </c>
      <c r="C195" s="4">
        <f t="shared" si="93"/>
        <v>7.5468155156407635</v>
      </c>
      <c r="D195" s="4">
        <f t="shared" si="93"/>
        <v>-1.0826114754889664</v>
      </c>
    </row>
    <row r="196" spans="1:4">
      <c r="A196" s="1">
        <f t="shared" ref="A196:D196" si="94">A191</f>
        <v>3.980890817081852</v>
      </c>
      <c r="B196" s="1">
        <f>B191+M180</f>
        <v>0.3706085850449572</v>
      </c>
      <c r="C196" s="4">
        <f t="shared" si="94"/>
        <v>-10.782789234112</v>
      </c>
      <c r="D196" s="4">
        <f t="shared" si="94"/>
        <v>-7.4229651083099206</v>
      </c>
    </row>
    <row r="197" spans="1:4">
      <c r="A197" s="4">
        <f t="shared" ref="A197:D197" si="95">A192</f>
        <v>-2.0164474801619994E-19</v>
      </c>
      <c r="B197" s="4">
        <f t="shared" si="95"/>
        <v>-6.5706172828686213E-20</v>
      </c>
      <c r="C197" s="4">
        <f>C192+M180</f>
        <v>12.587508723557313</v>
      </c>
      <c r="D197" s="4">
        <f t="shared" si="95"/>
        <v>8.143970243594385</v>
      </c>
    </row>
    <row r="198" spans="1:4">
      <c r="A198" s="4">
        <f t="shared" ref="A198:C198" si="96">A193</f>
        <v>1.0132795648953063E-18</v>
      </c>
      <c r="B198" s="4">
        <f t="shared" si="96"/>
        <v>-3.1095746417577632E-18</v>
      </c>
      <c r="C198" s="4">
        <f t="shared" si="96"/>
        <v>-2.7419053905412165E-18</v>
      </c>
      <c r="D198" s="4">
        <f>D193</f>
        <v>-0.41317514036883907</v>
      </c>
    </row>
    <row r="200" spans="1:4">
      <c r="A200" t="s">
        <v>86</v>
      </c>
    </row>
    <row r="202" spans="1:4">
      <c r="A202" t="s">
        <v>78</v>
      </c>
    </row>
    <row r="203" spans="1:4">
      <c r="A203">
        <v>4</v>
      </c>
      <c r="B203">
        <v>4</v>
      </c>
    </row>
    <row r="204" spans="1:4">
      <c r="A204">
        <f>A195</f>
        <v>-8.8736229463783207</v>
      </c>
      <c r="B204">
        <f t="shared" ref="B204:D204" si="97">B195</f>
        <v>-10.917635907785833</v>
      </c>
      <c r="C204">
        <f t="shared" si="97"/>
        <v>7.5468155156407635</v>
      </c>
      <c r="D204">
        <f t="shared" si="97"/>
        <v>-1.0826114754889664</v>
      </c>
    </row>
    <row r="205" spans="1:4">
      <c r="A205">
        <f t="shared" ref="A205:D205" si="98">A196</f>
        <v>3.980890817081852</v>
      </c>
      <c r="B205">
        <f t="shared" si="98"/>
        <v>0.3706085850449572</v>
      </c>
      <c r="C205">
        <f t="shared" si="98"/>
        <v>-10.782789234112</v>
      </c>
      <c r="D205">
        <f t="shared" si="98"/>
        <v>-7.4229651083099206</v>
      </c>
    </row>
    <row r="206" spans="1:4">
      <c r="A206">
        <f t="shared" ref="A206:D206" si="99">A197</f>
        <v>-2.0164474801619994E-19</v>
      </c>
      <c r="B206">
        <f t="shared" si="99"/>
        <v>-6.5706172828686213E-20</v>
      </c>
      <c r="C206">
        <f t="shared" si="99"/>
        <v>12.587508723557313</v>
      </c>
      <c r="D206">
        <f t="shared" si="99"/>
        <v>8.143970243594385</v>
      </c>
    </row>
    <row r="207" spans="1:4">
      <c r="A207">
        <f t="shared" ref="A207:D207" si="100">A198</f>
        <v>1.0132795648953063E-18</v>
      </c>
      <c r="B207">
        <f t="shared" si="100"/>
        <v>-3.1095746417577632E-18</v>
      </c>
      <c r="C207">
        <f t="shared" si="100"/>
        <v>-2.7419053905412165E-18</v>
      </c>
      <c r="D207">
        <f t="shared" si="100"/>
        <v>-0.41317514036883907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tabSelected="1" topLeftCell="A173" workbookViewId="0">
      <selection activeCell="E189" sqref="E189"/>
    </sheetView>
  </sheetViews>
  <sheetFormatPr defaultRowHeight="1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13" max="13" width="13.28515625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>
      <c r="A2">
        <v>4</v>
      </c>
      <c r="B2">
        <v>4</v>
      </c>
    </row>
    <row r="3" spans="1:18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>
      <c r="F22" t="s">
        <v>79</v>
      </c>
      <c r="K22" t="s">
        <v>80</v>
      </c>
      <c r="P22" t="s">
        <v>21</v>
      </c>
      <c r="U22" t="s">
        <v>81</v>
      </c>
    </row>
    <row r="23" spans="1:29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6" si="7">V23-B23</f>
        <v>0</v>
      </c>
      <c r="AB23">
        <f t="shared" si="7"/>
        <v>0</v>
      </c>
      <c r="AC23">
        <f t="shared" si="7"/>
        <v>0</v>
      </c>
    </row>
    <row r="24" spans="1:29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6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si="7"/>
        <v>0</v>
      </c>
      <c r="AB24">
        <f t="shared" si="7"/>
        <v>0</v>
      </c>
      <c r="AC24">
        <f t="shared" si="7"/>
        <v>0</v>
      </c>
    </row>
    <row r="25" spans="1:29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1">P5</f>
        <v>0.23963337053892783</v>
      </c>
      <c r="H25">
        <f t="shared" si="9"/>
        <v>0.96708779168339831</v>
      </c>
      <c r="I25">
        <f t="shared" si="9"/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7"/>
        <v>0</v>
      </c>
      <c r="AB25">
        <f t="shared" si="7"/>
        <v>0</v>
      </c>
      <c r="AC25">
        <f t="shared" si="7"/>
        <v>0</v>
      </c>
    </row>
    <row r="26" spans="1:29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1"/>
        <v>-0.62281392094011467</v>
      </c>
      <c r="H26">
        <f t="shared" si="9"/>
        <v>8.5539762105589862E-2</v>
      </c>
      <c r="I26">
        <f t="shared" si="9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7"/>
        <v>0</v>
      </c>
      <c r="AB26">
        <f t="shared" si="7"/>
        <v>0</v>
      </c>
      <c r="AC26">
        <f t="shared" si="7"/>
        <v>-5.5511151231257827E-16</v>
      </c>
    </row>
    <row r="28" spans="1:29">
      <c r="A28" t="s">
        <v>0</v>
      </c>
    </row>
    <row r="29" spans="1:29">
      <c r="A29">
        <v>4</v>
      </c>
      <c r="B29">
        <v>4</v>
      </c>
    </row>
    <row r="30" spans="1:29">
      <c r="A30">
        <f>A23</f>
        <v>-3.5694421973592254</v>
      </c>
      <c r="B30">
        <f t="shared" ref="B30:D30" si="12">B23</f>
        <v>-15.672079507042351</v>
      </c>
      <c r="C30">
        <f t="shared" si="12"/>
        <v>0.40487781552193158</v>
      </c>
      <c r="D30">
        <f t="shared" si="12"/>
        <v>3.6691435885055022</v>
      </c>
      <c r="F30">
        <f>C32</f>
        <v>-0.47417966038237325</v>
      </c>
      <c r="G30">
        <f>D32</f>
        <v>-2.3999816880281264</v>
      </c>
      <c r="I30" t="s">
        <v>11</v>
      </c>
      <c r="J30">
        <f>F30+G31</f>
        <v>-8.7992252781321278E-2</v>
      </c>
    </row>
    <row r="31" spans="1:29">
      <c r="A31">
        <f t="shared" ref="A31:D33" si="13">A24</f>
        <v>6.0225247443049801</v>
      </c>
      <c r="B31">
        <f t="shared" si="13"/>
        <v>7.328753671995683</v>
      </c>
      <c r="C31">
        <f t="shared" si="13"/>
        <v>12.995276876188393</v>
      </c>
      <c r="D31">
        <f t="shared" si="13"/>
        <v>-3.3493885384311106</v>
      </c>
      <c r="F31">
        <f>C33</f>
        <v>-5.5323072433224452</v>
      </c>
      <c r="G31">
        <f>D33</f>
        <v>0.38618740760105197</v>
      </c>
      <c r="I31" t="s">
        <v>12</v>
      </c>
      <c r="J31">
        <f>F30*G31-F31*G30</f>
        <v>-13.460558290299449</v>
      </c>
    </row>
    <row r="32" spans="1:29">
      <c r="A32">
        <f t="shared" si="13"/>
        <v>-3.5008372418903357E-16</v>
      </c>
      <c r="B32">
        <f t="shared" si="13"/>
        <v>9.4634904594132063</v>
      </c>
      <c r="C32">
        <f t="shared" si="13"/>
        <v>-0.47417966038237325</v>
      </c>
      <c r="D32">
        <f t="shared" si="13"/>
        <v>-2.3999816880281264</v>
      </c>
    </row>
    <row r="33" spans="1:29">
      <c r="A33">
        <f t="shared" si="13"/>
        <v>-4.3080178407232067E-16</v>
      </c>
      <c r="B33">
        <f t="shared" si="13"/>
        <v>0</v>
      </c>
      <c r="C33">
        <f t="shared" si="13"/>
        <v>-5.5323072433224452</v>
      </c>
      <c r="D33">
        <f t="shared" si="13"/>
        <v>0.38618740760105197</v>
      </c>
    </row>
    <row r="35" spans="1:29">
      <c r="A35" t="s">
        <v>13</v>
      </c>
      <c r="F35" t="s">
        <v>14</v>
      </c>
      <c r="K35" t="s">
        <v>15</v>
      </c>
    </row>
    <row r="36" spans="1:29">
      <c r="A36">
        <f t="array" ref="A36:D39">MMULT(A30:D33,A30:D33)</f>
        <v>-81.644569025588908</v>
      </c>
      <c r="B36">
        <v>-55.084670977819329</v>
      </c>
      <c r="C36">
        <v>-225.59901485569173</v>
      </c>
      <c r="D36">
        <v>39.840365228706638</v>
      </c>
      <c r="F36">
        <f>J30*A30</f>
        <v>0.31408326011834786</v>
      </c>
      <c r="G36">
        <f>J30*B30</f>
        <v>1.3790215815926354</v>
      </c>
      <c r="H36">
        <f>J30*C30</f>
        <v>-3.562611108895497E-2</v>
      </c>
      <c r="I36">
        <f>J30*D30</f>
        <v>-0.3228562101307404</v>
      </c>
      <c r="K36">
        <f>J31</f>
        <v>-13.460558290299449</v>
      </c>
      <c r="L36">
        <v>0</v>
      </c>
      <c r="M36">
        <v>0</v>
      </c>
      <c r="N36">
        <v>0</v>
      </c>
    </row>
    <row r="37" spans="1:29">
      <c r="A37">
        <v>22.640546377547704</v>
      </c>
      <c r="B37">
        <v>82.305822494154555</v>
      </c>
      <c r="C37">
        <v>110.04532028350494</v>
      </c>
      <c r="D37">
        <v>-34.931253708197787</v>
      </c>
      <c r="F37">
        <f>J30*A31</f>
        <v>-0.52993551968264607</v>
      </c>
      <c r="G37">
        <f>J30*B31</f>
        <v>-0.6448735456782807</v>
      </c>
      <c r="H37">
        <f>J30*C31</f>
        <v>-1.1434836878528283</v>
      </c>
      <c r="I37">
        <f>J30*D31</f>
        <v>0.29472024293649052</v>
      </c>
      <c r="K37">
        <v>0</v>
      </c>
      <c r="L37">
        <f>J31</f>
        <v>-13.460558290299449</v>
      </c>
      <c r="M37">
        <v>0</v>
      </c>
      <c r="N37">
        <v>0</v>
      </c>
    </row>
    <row r="38" spans="1:29">
      <c r="A38">
        <v>56.994105459310141</v>
      </c>
      <c r="B38">
        <v>64.86819576224427</v>
      </c>
      <c r="C38">
        <v>136.48296116208149</v>
      </c>
      <c r="D38">
        <v>-31.485726682947245</v>
      </c>
      <c r="F38">
        <f>J30*A32</f>
        <v>3.0804655553467803E-17</v>
      </c>
      <c r="G38">
        <f>J30*B32</f>
        <v>-0.83271384469830911</v>
      </c>
      <c r="H38">
        <f>J30*C32</f>
        <v>4.1724136540126862E-2</v>
      </c>
      <c r="I38">
        <f>J30*D32</f>
        <v>0.21117979536351303</v>
      </c>
      <c r="K38">
        <v>0</v>
      </c>
      <c r="L38">
        <v>0</v>
      </c>
      <c r="M38">
        <f>J31</f>
        <v>-13.460558290299449</v>
      </c>
      <c r="N38">
        <v>0</v>
      </c>
    </row>
    <row r="39" spans="1:29">
      <c r="A39">
        <v>3.3081225656848687E-15</v>
      </c>
      <c r="B39">
        <v>-52.354936815724528</v>
      </c>
      <c r="C39">
        <v>0.48680017741836323</v>
      </c>
      <c r="D39">
        <v>13.426576790308852</v>
      </c>
      <c r="F39">
        <f>J30*A33</f>
        <v>3.7907219482735829E-17</v>
      </c>
      <c r="G39">
        <f>J30*B33</f>
        <v>0</v>
      </c>
      <c r="H39">
        <f>J30*C33</f>
        <v>0.48680017741836329</v>
      </c>
      <c r="I39">
        <f>J30*D33</f>
        <v>-3.3981499990594917E-2</v>
      </c>
      <c r="K39">
        <v>0</v>
      </c>
      <c r="L39">
        <v>0</v>
      </c>
      <c r="M39">
        <v>0</v>
      </c>
      <c r="N39">
        <f>J31</f>
        <v>-13.460558290299449</v>
      </c>
    </row>
    <row r="41" spans="1:29">
      <c r="A41" t="s">
        <v>16</v>
      </c>
      <c r="C41" t="s">
        <v>17</v>
      </c>
      <c r="D41" t="s">
        <v>18</v>
      </c>
      <c r="E41" t="s">
        <v>19</v>
      </c>
      <c r="G41" t="s">
        <v>20</v>
      </c>
      <c r="K41" t="s">
        <v>21</v>
      </c>
    </row>
    <row r="42" spans="1:29">
      <c r="A42">
        <f t="array" ref="A42:A45">A36:D39-F36:I39+K36:N39</f>
        <v>-95.419210576006705</v>
      </c>
      <c r="C42">
        <f>SQRT(SUMPRODUCT(A42:A44,A42:A44))</f>
        <v>113.53424609079481</v>
      </c>
      <c r="D42">
        <f>A42+SIGN(A42)*C42</f>
        <v>-208.95345666680151</v>
      </c>
      <c r="E42">
        <f>D42/(SQRT(SUMPRODUCT(D42:D44,D42:D44)))</f>
        <v>-0.95928210272934611</v>
      </c>
      <c r="G42">
        <f t="array" ref="G42:I44">MMULT(E42:E44,TRANSPOSE(E42:E44))</f>
        <v>0.92022215261683571</v>
      </c>
      <c r="H42">
        <v>-0.10204181863638138</v>
      </c>
      <c r="I42">
        <v>-0.2509996209149582</v>
      </c>
      <c r="K42">
        <f>1-2*G42</f>
        <v>-0.84044430523367142</v>
      </c>
      <c r="L42">
        <f t="shared" ref="L42:M43" si="14">-2*H42</f>
        <v>0.20408363727276277</v>
      </c>
      <c r="M42">
        <f t="shared" si="14"/>
        <v>0.5019992418299164</v>
      </c>
      <c r="N42">
        <v>0</v>
      </c>
    </row>
    <row r="43" spans="1:29">
      <c r="A43">
        <v>23.170481897230349</v>
      </c>
      <c r="D43">
        <f>A43</f>
        <v>23.170481897230349</v>
      </c>
      <c r="E43">
        <f>D43/(SQRT(SUMPRODUCT(D42:D44,D42:D44)))</f>
        <v>0.10637310791690198</v>
      </c>
      <c r="G43">
        <v>-0.10204181863638138</v>
      </c>
      <c r="H43">
        <v>1.1315238087900874E-2</v>
      </c>
      <c r="I43">
        <v>2.7832907219599638E-2</v>
      </c>
      <c r="K43">
        <f t="shared" ref="K43:L44" si="15">-2*G43</f>
        <v>0.20408363727276277</v>
      </c>
      <c r="L43">
        <f>1-2*H43</f>
        <v>0.97736952382419828</v>
      </c>
      <c r="M43">
        <f t="shared" si="14"/>
        <v>-5.5665814439199275E-2</v>
      </c>
      <c r="N43">
        <v>0</v>
      </c>
    </row>
    <row r="44" spans="1:29">
      <c r="A44">
        <v>56.994105459310141</v>
      </c>
      <c r="D44">
        <f>A44</f>
        <v>56.994105459310141</v>
      </c>
      <c r="E44">
        <f>D44/(SQRT(SUMPRODUCT(D42:D44,D42:D44)))</f>
        <v>0.26165360554607969</v>
      </c>
      <c r="G44">
        <v>-0.2509996209149582</v>
      </c>
      <c r="H44">
        <v>2.7832907219599638E-2</v>
      </c>
      <c r="I44">
        <v>6.846260929526346E-2</v>
      </c>
      <c r="K44">
        <f t="shared" si="15"/>
        <v>0.5019992418299164</v>
      </c>
      <c r="L44">
        <f t="shared" si="15"/>
        <v>-5.5665814439199275E-2</v>
      </c>
      <c r="M44">
        <f>1-2*I44</f>
        <v>0.86307478140947302</v>
      </c>
      <c r="N44">
        <v>0</v>
      </c>
    </row>
    <row r="45" spans="1:29">
      <c r="A45">
        <v>3.2702153462021327E-15</v>
      </c>
      <c r="K45">
        <v>0</v>
      </c>
      <c r="L45">
        <v>0</v>
      </c>
      <c r="M45">
        <v>0</v>
      </c>
      <c r="N45">
        <v>1</v>
      </c>
    </row>
    <row r="46" spans="1:29">
      <c r="K46" t="s">
        <v>22</v>
      </c>
      <c r="P46" t="s">
        <v>23</v>
      </c>
      <c r="U46" t="s">
        <v>24</v>
      </c>
      <c r="Z46" t="s">
        <v>25</v>
      </c>
    </row>
    <row r="47" spans="1:29">
      <c r="A47">
        <f t="array" ref="A47:D50">MMULT(MMULT(K42:N45,A30:D33),K42:N45)</f>
        <v>1.4496638849982737</v>
      </c>
      <c r="B47">
        <v>19.72605120387048</v>
      </c>
      <c r="C47">
        <v>2.8319038805063208</v>
      </c>
      <c r="D47">
        <v>-4.9720552174026125</v>
      </c>
      <c r="F47" t="s">
        <v>26</v>
      </c>
      <c r="G47">
        <f>SQRT(A48*A48+A49*A49)</f>
        <v>3.0844412747322685</v>
      </c>
      <c r="H47" t="s">
        <v>27</v>
      </c>
      <c r="I47">
        <f>A48/G47</f>
        <v>0.90696404618447812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1.4496638849982737</v>
      </c>
      <c r="V47">
        <v>19.72605120387048</v>
      </c>
      <c r="W47">
        <v>2.8319038805063208</v>
      </c>
      <c r="X47">
        <v>-4.9720552174026125</v>
      </c>
      <c r="Z47">
        <f t="array" ref="Z47:AC50">MMULT(MMULT(U47:X50,TRANSPOSE(K47:N50)), TRANSPOSE(P47:S50))</f>
        <v>1.4496638849982737</v>
      </c>
      <c r="AA47">
        <v>17.50891027645994</v>
      </c>
      <c r="AB47">
        <v>-5.74033650240023</v>
      </c>
      <c r="AC47">
        <v>9.0743984120785903</v>
      </c>
    </row>
    <row r="48" spans="1:29">
      <c r="A48">
        <v>2.7974773387495877</v>
      </c>
      <c r="B48">
        <v>3.6994210131030325</v>
      </c>
      <c r="C48">
        <v>13.454004377544743</v>
      </c>
      <c r="D48">
        <v>-2.3911811763871524</v>
      </c>
      <c r="H48" t="s">
        <v>28</v>
      </c>
      <c r="I48">
        <f>A49/G47</f>
        <v>0.42120804708443066</v>
      </c>
      <c r="K48">
        <v>0</v>
      </c>
      <c r="L48">
        <f>I47</f>
        <v>0.90696404618447812</v>
      </c>
      <c r="M48">
        <f>I48</f>
        <v>0.42120804708443066</v>
      </c>
      <c r="N48">
        <v>0</v>
      </c>
      <c r="P48">
        <v>0</v>
      </c>
      <c r="Q48">
        <f>I49</f>
        <v>0.74314834258479912</v>
      </c>
      <c r="R48">
        <v>0</v>
      </c>
      <c r="S48">
        <f>I50</f>
        <v>-0.66912670019471365</v>
      </c>
      <c r="U48">
        <v>4.1505054885866342</v>
      </c>
      <c r="V48">
        <v>2.1347589520465347</v>
      </c>
      <c r="W48">
        <v>11.679605740388226</v>
      </c>
      <c r="X48">
        <v>-1.8835484982932904</v>
      </c>
      <c r="Z48">
        <v>4.1505054885866342</v>
      </c>
      <c r="AA48">
        <v>6.355129883881677</v>
      </c>
      <c r="AB48">
        <v>9.693804830954436</v>
      </c>
      <c r="AC48">
        <v>3.1875716522195781</v>
      </c>
    </row>
    <row r="49" spans="1:29">
      <c r="A49">
        <v>1.2991914856765907</v>
      </c>
      <c r="B49">
        <v>-0.48756922695480642</v>
      </c>
      <c r="C49">
        <v>-1.8639530838472218</v>
      </c>
      <c r="D49">
        <v>-4.3009930321665113E-2</v>
      </c>
      <c r="F49" t="s">
        <v>26</v>
      </c>
      <c r="G49">
        <f>SQRT(G47*G47+A50*A50)</f>
        <v>4.1505054885866333</v>
      </c>
      <c r="H49" t="s">
        <v>27</v>
      </c>
      <c r="I49">
        <f>G47/G49</f>
        <v>0.74314834258479912</v>
      </c>
      <c r="K49">
        <v>0</v>
      </c>
      <c r="L49">
        <f>-M48</f>
        <v>-0.42120804708443066</v>
      </c>
      <c r="M49">
        <f>L48</f>
        <v>0.90696404618447812</v>
      </c>
      <c r="N49">
        <v>0</v>
      </c>
      <c r="P49">
        <v>0</v>
      </c>
      <c r="Q49">
        <v>0</v>
      </c>
      <c r="R49">
        <v>1</v>
      </c>
      <c r="S49">
        <v>0</v>
      </c>
      <c r="U49">
        <v>2.2204460492503131E-16</v>
      </c>
      <c r="V49">
        <v>-2.0004336591462035</v>
      </c>
      <c r="W49">
        <v>-7.3574733401551153</v>
      </c>
      <c r="X49">
        <v>0.96817629310043418</v>
      </c>
      <c r="Z49">
        <v>2.2204460492503131E-16</v>
      </c>
      <c r="AA49">
        <v>-4.2991793153582361</v>
      </c>
      <c r="AB49">
        <v>-5.8303650353905763</v>
      </c>
      <c r="AC49">
        <v>-2.5681539826791888</v>
      </c>
    </row>
    <row r="50" spans="1:29">
      <c r="A50">
        <v>-2.7772140417180218</v>
      </c>
      <c r="B50">
        <v>0.30796038842742518</v>
      </c>
      <c r="C50">
        <v>-4.7747948647205636</v>
      </c>
      <c r="D50">
        <v>0.38618740760105197</v>
      </c>
      <c r="H50" t="s">
        <v>28</v>
      </c>
      <c r="I50">
        <f>A50/G49</f>
        <v>-0.66912670019471365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0.66912670019471365</v>
      </c>
      <c r="R50">
        <v>0</v>
      </c>
      <c r="S50">
        <f>Q48</f>
        <v>0.74314834258479912</v>
      </c>
      <c r="U50">
        <v>4.4408920985006262E-16</v>
      </c>
      <c r="V50">
        <v>2.3365248931081521</v>
      </c>
      <c r="W50">
        <v>4.0911632438630088</v>
      </c>
      <c r="X50">
        <v>-1.1762728026523166</v>
      </c>
      <c r="Z50">
        <v>4.4408920985006262E-16</v>
      </c>
      <c r="AA50">
        <v>3.6425301156268208</v>
      </c>
      <c r="AB50">
        <v>2.7263748820649667</v>
      </c>
      <c r="AC50">
        <v>1.6968904883657627</v>
      </c>
    </row>
    <row r="51" spans="1:29">
      <c r="K51" t="s">
        <v>29</v>
      </c>
      <c r="P51" t="s">
        <v>30</v>
      </c>
      <c r="U51" t="s">
        <v>31</v>
      </c>
    </row>
    <row r="52" spans="1:29">
      <c r="A52">
        <f>Z47</f>
        <v>1.4496638849982737</v>
      </c>
      <c r="B52">
        <f t="shared" ref="B52:D55" si="16">AA47</f>
        <v>17.50891027645994</v>
      </c>
      <c r="C52">
        <f t="shared" si="16"/>
        <v>-5.74033650240023</v>
      </c>
      <c r="D52">
        <f t="shared" si="16"/>
        <v>9.0743984120785903</v>
      </c>
      <c r="F52" t="s">
        <v>26</v>
      </c>
      <c r="G52">
        <f>SQRT(B54*B54+B55*B55)</f>
        <v>5.6347997683016606</v>
      </c>
      <c r="H52" t="s">
        <v>27</v>
      </c>
      <c r="I52">
        <f>B54/G52</f>
        <v>-0.76296931428568171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1.4496638849982737</v>
      </c>
      <c r="Q52">
        <v>17.50891027645994</v>
      </c>
      <c r="R52">
        <v>-5.74033650240023</v>
      </c>
      <c r="S52">
        <v>9.0743984120785903</v>
      </c>
      <c r="U52">
        <f t="array" ref="U52:X55">MMULT(P52:S55,TRANSPOSE(K52:N55))</f>
        <v>1.4496638849982737</v>
      </c>
      <c r="V52">
        <v>17.50891027645994</v>
      </c>
      <c r="W52">
        <v>10.245706648935293</v>
      </c>
      <c r="X52">
        <v>-3.2127348110116514</v>
      </c>
    </row>
    <row r="53" spans="1:29">
      <c r="A53">
        <f t="shared" ref="A53:A55" si="17">Z48</f>
        <v>4.1505054885866342</v>
      </c>
      <c r="B53">
        <f t="shared" si="16"/>
        <v>6.355129883881677</v>
      </c>
      <c r="C53">
        <f t="shared" si="16"/>
        <v>9.693804830954436</v>
      </c>
      <c r="D53">
        <f t="shared" si="16"/>
        <v>3.1875716522195781</v>
      </c>
      <c r="H53" t="s">
        <v>28</v>
      </c>
      <c r="I53">
        <f>B55/G52</f>
        <v>0.64643470316686802</v>
      </c>
      <c r="K53">
        <v>0</v>
      </c>
      <c r="L53">
        <v>1</v>
      </c>
      <c r="M53">
        <v>0</v>
      </c>
      <c r="N53">
        <v>0</v>
      </c>
      <c r="P53">
        <v>4.1505054885866342</v>
      </c>
      <c r="Q53">
        <v>6.355129883881677</v>
      </c>
      <c r="R53">
        <v>9.693804830954436</v>
      </c>
      <c r="S53">
        <v>3.1875716522195781</v>
      </c>
      <c r="U53">
        <v>4.1505054885866342</v>
      </c>
      <c r="V53">
        <v>6.355129883881677</v>
      </c>
      <c r="W53">
        <v>-5.3355186898668485</v>
      </c>
      <c r="X53">
        <v>-8.6984312061860312</v>
      </c>
    </row>
    <row r="54" spans="1:29">
      <c r="A54">
        <f t="shared" si="17"/>
        <v>2.2204460492503131E-16</v>
      </c>
      <c r="B54">
        <f t="shared" si="16"/>
        <v>-4.2991793153582361</v>
      </c>
      <c r="C54">
        <f t="shared" si="16"/>
        <v>-5.8303650353905763</v>
      </c>
      <c r="D54">
        <f t="shared" si="16"/>
        <v>-2.5681539826791888</v>
      </c>
      <c r="K54">
        <v>0</v>
      </c>
      <c r="L54">
        <v>0</v>
      </c>
      <c r="M54">
        <f>I52</f>
        <v>-0.76296931428568171</v>
      </c>
      <c r="N54">
        <f>I53</f>
        <v>0.64643470316686802</v>
      </c>
      <c r="P54">
        <v>1.1766145658854795E-16</v>
      </c>
      <c r="Q54">
        <v>5.6347997683016615</v>
      </c>
      <c r="R54">
        <v>6.2108129506964334</v>
      </c>
      <c r="S54">
        <v>3.0563515822981868</v>
      </c>
      <c r="U54">
        <v>1.1766145658854795E-16</v>
      </c>
      <c r="V54">
        <v>5.6347997683016615</v>
      </c>
      <c r="W54">
        <v>-2.7629279702729734</v>
      </c>
      <c r="X54">
        <v>-6.3467874971703946</v>
      </c>
    </row>
    <row r="55" spans="1:29">
      <c r="A55">
        <f t="shared" si="17"/>
        <v>4.4408920985006262E-16</v>
      </c>
      <c r="B55">
        <f t="shared" si="16"/>
        <v>3.6425301156268208</v>
      </c>
      <c r="C55">
        <f t="shared" si="16"/>
        <v>2.7263748820649667</v>
      </c>
      <c r="D55">
        <f t="shared" si="16"/>
        <v>1.6968904883657627</v>
      </c>
      <c r="K55">
        <v>0</v>
      </c>
      <c r="L55">
        <v>0</v>
      </c>
      <c r="M55">
        <f>-N54</f>
        <v>-0.64643470316686802</v>
      </c>
      <c r="N55">
        <f>M54</f>
        <v>-0.76296931428568171</v>
      </c>
      <c r="P55">
        <v>-4.8236377819548958E-16</v>
      </c>
      <c r="Q55">
        <v>-4.4408920985006262E-16</v>
      </c>
      <c r="R55">
        <v>1.6888099167523793</v>
      </c>
      <c r="S55">
        <v>0.36546848515370978</v>
      </c>
      <c r="U55">
        <v>-4.8236377819548958E-16</v>
      </c>
      <c r="V55">
        <v>-4.4408920985006262E-16</v>
      </c>
      <c r="W55">
        <v>-1.0522586324262388</v>
      </c>
      <c r="X55">
        <v>-1.3705465767518401</v>
      </c>
    </row>
    <row r="57" spans="1:29">
      <c r="A57" t="s">
        <v>8</v>
      </c>
    </row>
    <row r="58" spans="1:29">
      <c r="A58">
        <v>4</v>
      </c>
      <c r="B58">
        <v>4</v>
      </c>
    </row>
    <row r="59" spans="1:29">
      <c r="A59">
        <f>U52</f>
        <v>1.4496638849982737</v>
      </c>
      <c r="B59">
        <f t="shared" ref="B59:D62" si="18">V52</f>
        <v>17.50891027645994</v>
      </c>
      <c r="C59">
        <f t="shared" si="18"/>
        <v>10.245706648935293</v>
      </c>
      <c r="D59">
        <f t="shared" si="18"/>
        <v>-3.2127348110116514</v>
      </c>
      <c r="F59">
        <f>C61</f>
        <v>-2.7629279702729734</v>
      </c>
      <c r="G59">
        <f>D61</f>
        <v>-6.3467874971703946</v>
      </c>
      <c r="I59" t="s">
        <v>11</v>
      </c>
      <c r="J59">
        <f>F59+G60</f>
        <v>-4.1334745470248135</v>
      </c>
    </row>
    <row r="60" spans="1:29">
      <c r="A60">
        <f t="shared" ref="A60:A62" si="19">U53</f>
        <v>4.1505054885866342</v>
      </c>
      <c r="B60">
        <f t="shared" si="18"/>
        <v>6.355129883881677</v>
      </c>
      <c r="C60">
        <f t="shared" si="18"/>
        <v>-5.3355186898668485</v>
      </c>
      <c r="D60">
        <f t="shared" si="18"/>
        <v>-8.6984312061860312</v>
      </c>
      <c r="F60">
        <f>C62</f>
        <v>-1.0522586324262388</v>
      </c>
      <c r="G60">
        <f>D62</f>
        <v>-1.3705465767518401</v>
      </c>
      <c r="I60" t="s">
        <v>12</v>
      </c>
      <c r="J60">
        <f>F59*G60-F60*G59</f>
        <v>-2.8917404606029367</v>
      </c>
    </row>
    <row r="61" spans="1:29">
      <c r="A61">
        <f t="shared" si="19"/>
        <v>1.1766145658854795E-16</v>
      </c>
      <c r="B61">
        <f t="shared" si="18"/>
        <v>5.6347997683016615</v>
      </c>
      <c r="C61">
        <f t="shared" si="18"/>
        <v>-2.7629279702729734</v>
      </c>
      <c r="D61">
        <f t="shared" si="18"/>
        <v>-6.3467874971703946</v>
      </c>
    </row>
    <row r="62" spans="1:29">
      <c r="A62">
        <f t="shared" si="19"/>
        <v>-4.8236377819548958E-16</v>
      </c>
      <c r="B62">
        <f t="shared" si="18"/>
        <v>-4.4408920985006262E-16</v>
      </c>
      <c r="C62">
        <f t="shared" si="18"/>
        <v>-1.0522586324262388</v>
      </c>
      <c r="D62">
        <f t="shared" si="18"/>
        <v>-1.3705465767518401</v>
      </c>
    </row>
    <row r="64" spans="1:29">
      <c r="A64" t="s">
        <v>13</v>
      </c>
      <c r="F64" t="s">
        <v>14</v>
      </c>
      <c r="K64" t="s">
        <v>15</v>
      </c>
    </row>
    <row r="65" spans="1:29">
      <c r="A65">
        <f t="array" ref="A65:D68">MMULT(A59:D62,A59:D62)</f>
        <v>74.772353581086179</v>
      </c>
      <c r="B65">
        <v>194.38593927710005</v>
      </c>
      <c r="C65">
        <v>-103.49380865097736</v>
      </c>
      <c r="D65">
        <v>-217.58155732456538</v>
      </c>
      <c r="F65">
        <f>J59*A59</f>
        <v>-5.9921487703814709</v>
      </c>
      <c r="G65">
        <f>J59*B59</f>
        <v>-72.372634973888353</v>
      </c>
      <c r="H65">
        <f>J59*C59</f>
        <v>-42.350367649656931</v>
      </c>
      <c r="I65">
        <f>J59*D59</f>
        <v>13.279757567657235</v>
      </c>
      <c r="K65">
        <f>J60</f>
        <v>-2.8917404606029367</v>
      </c>
      <c r="L65">
        <v>0</v>
      </c>
      <c r="M65">
        <v>0</v>
      </c>
      <c r="N65">
        <v>0</v>
      </c>
    </row>
    <row r="66" spans="1:29">
      <c r="A66">
        <v>32.393839375023006</v>
      </c>
      <c r="B66">
        <v>82.993924565192941</v>
      </c>
      <c r="C66">
        <v>32.511600558294845</v>
      </c>
      <c r="D66">
        <v>-22.829125143283463</v>
      </c>
      <c r="F66">
        <f>J59*A60</f>
        <v>-17.156008794359639</v>
      </c>
      <c r="G66">
        <f>J59*B60</f>
        <v>-26.26876761806167</v>
      </c>
      <c r="H66">
        <f>J59*C60</f>
        <v>22.054230699739797</v>
      </c>
      <c r="I66">
        <f>J59*D60</f>
        <v>35.954743989816308</v>
      </c>
      <c r="K66">
        <v>0</v>
      </c>
      <c r="L66">
        <f>J60</f>
        <v>-2.8917404606029367</v>
      </c>
      <c r="M66">
        <v>0</v>
      </c>
      <c r="N66">
        <v>0</v>
      </c>
    </row>
    <row r="67" spans="1:29">
      <c r="A67">
        <v>23.387267365422744</v>
      </c>
      <c r="B67">
        <v>20.241338510495115</v>
      </c>
      <c r="C67">
        <v>-15.752346576441703</v>
      </c>
      <c r="D67">
        <v>-22.779633570275845</v>
      </c>
      <c r="F67">
        <f>J59*A61</f>
        <v>-4.8635063597462797E-16</v>
      </c>
      <c r="G67">
        <f>J59*B61</f>
        <v>-23.291301419856236</v>
      </c>
      <c r="H67">
        <f>J59*C61</f>
        <v>11.420492440386266</v>
      </c>
      <c r="I67">
        <f>J59*D61</f>
        <v>26.234284574929148</v>
      </c>
      <c r="K67">
        <v>0</v>
      </c>
      <c r="L67">
        <v>0</v>
      </c>
      <c r="M67">
        <f>J60</f>
        <v>-2.8917404606029367</v>
      </c>
      <c r="N67">
        <v>0</v>
      </c>
    </row>
    <row r="68" spans="1:29">
      <c r="A68">
        <v>-2.0051683100303377E-15</v>
      </c>
      <c r="B68">
        <v>-5.9292666981888047</v>
      </c>
      <c r="C68">
        <v>4.3494842740209947</v>
      </c>
      <c r="D68">
        <v>8.5568598511186629</v>
      </c>
      <c r="F68">
        <f>J59*A62</f>
        <v>1.9938383995777787E-15</v>
      </c>
      <c r="G68">
        <f>J59*B62</f>
        <v>1.8356314455235949E-15</v>
      </c>
      <c r="H68">
        <f>J59*C62</f>
        <v>4.3494842740209974</v>
      </c>
      <c r="I68">
        <f>J59*D62</f>
        <v>5.6651193905157209</v>
      </c>
      <c r="K68">
        <v>0</v>
      </c>
      <c r="L68">
        <v>0</v>
      </c>
      <c r="M68">
        <v>0</v>
      </c>
      <c r="N68">
        <f>J60</f>
        <v>-2.8917404606029367</v>
      </c>
    </row>
    <row r="70" spans="1:29">
      <c r="A70" t="s">
        <v>16</v>
      </c>
      <c r="C70" t="s">
        <v>17</v>
      </c>
      <c r="D70" t="s">
        <v>18</v>
      </c>
      <c r="E70" t="s">
        <v>19</v>
      </c>
      <c r="G70" t="s">
        <v>20</v>
      </c>
      <c r="K70" t="s">
        <v>21</v>
      </c>
    </row>
    <row r="71" spans="1:29">
      <c r="A71">
        <f t="array" ref="A71:A74">A65:D68-F65:I68+K65:N68</f>
        <v>77.872761890864723</v>
      </c>
      <c r="C71">
        <f>SQRT(SUMPRODUCT(A71:A73,A71:A73))</f>
        <v>95.217218888927619</v>
      </c>
      <c r="D71">
        <f>A71+SIGN(A71)*C71</f>
        <v>173.08998077979234</v>
      </c>
      <c r="E71">
        <f>D71/(SQRT(SUMPRODUCT(D71:D73,D71:D73)))</f>
        <v>0.95337381767650364</v>
      </c>
      <c r="G71">
        <f t="array" ref="G71:I73">MMULT(E71:E73,TRANSPOSE(E71:E73))</f>
        <v>0.90892163623107125</v>
      </c>
      <c r="H71">
        <v>0.26019373779013283</v>
      </c>
      <c r="I71">
        <v>0.12281007384128892</v>
      </c>
      <c r="K71">
        <f>1-2*G71</f>
        <v>-0.8178432724621425</v>
      </c>
      <c r="L71">
        <f t="shared" ref="L71:M72" si="20">-2*H71</f>
        <v>-0.52038747558026566</v>
      </c>
      <c r="M71">
        <f t="shared" si="20"/>
        <v>-0.24562014768257784</v>
      </c>
      <c r="N71">
        <v>0</v>
      </c>
    </row>
    <row r="72" spans="1:29">
      <c r="A72">
        <v>49.549848169382642</v>
      </c>
      <c r="D72">
        <f>A72</f>
        <v>49.549848169382642</v>
      </c>
      <c r="E72">
        <f>D72/(SQRT(SUMPRODUCT(D71:D73,D71:D73)))</f>
        <v>0.272918904385542</v>
      </c>
      <c r="G72">
        <v>0.26019373779013283</v>
      </c>
      <c r="H72">
        <v>7.4484728371004616E-2</v>
      </c>
      <c r="I72">
        <v>3.5156399492864039E-2</v>
      </c>
      <c r="K72">
        <f t="shared" ref="K72:L73" si="21">-2*G72</f>
        <v>-0.52038747558026566</v>
      </c>
      <c r="L72">
        <f>1-2*H72</f>
        <v>0.85103054325799077</v>
      </c>
      <c r="M72">
        <f t="shared" si="20"/>
        <v>-7.0312798985728078E-2</v>
      </c>
      <c r="N72">
        <v>0</v>
      </c>
    </row>
    <row r="73" spans="1:29">
      <c r="A73">
        <v>23.387267365422744</v>
      </c>
      <c r="D73">
        <f>A73</f>
        <v>23.387267365422744</v>
      </c>
      <c r="E73">
        <f>D73/(SQRT(SUMPRODUCT(D71:D73,D71:D73)))</f>
        <v>0.12881628545305879</v>
      </c>
      <c r="G73">
        <v>0.12281007384128892</v>
      </c>
      <c r="H73">
        <v>3.5156399492864039E-2</v>
      </c>
      <c r="I73">
        <v>1.6593635397923925E-2</v>
      </c>
      <c r="K73">
        <f t="shared" si="21"/>
        <v>-0.24562014768257784</v>
      </c>
      <c r="L73">
        <f t="shared" si="21"/>
        <v>-7.0312798985728078E-2</v>
      </c>
      <c r="M73">
        <f>1-2*I73</f>
        <v>0.96681272920415218</v>
      </c>
      <c r="N73">
        <v>0</v>
      </c>
    </row>
    <row r="74" spans="1:29">
      <c r="A74">
        <v>-3.9990067096081169E-15</v>
      </c>
      <c r="K74">
        <v>0</v>
      </c>
      <c r="L74">
        <v>0</v>
      </c>
      <c r="M74">
        <v>0</v>
      </c>
      <c r="N74">
        <v>1</v>
      </c>
    </row>
    <row r="75" spans="1:29">
      <c r="K75" t="s">
        <v>22</v>
      </c>
      <c r="P75" t="s">
        <v>23</v>
      </c>
      <c r="U75" t="s">
        <v>24</v>
      </c>
      <c r="Z75" t="s">
        <v>25</v>
      </c>
    </row>
    <row r="76" spans="1:29">
      <c r="A76">
        <f t="array" ref="A76:D79">MMULT(MMULT(K71:N74,A59:D62),K71:N74)</f>
        <v>13.838483009051034</v>
      </c>
      <c r="B76">
        <v>-14.091506519355832</v>
      </c>
      <c r="C76">
        <v>-2.6023834040881395</v>
      </c>
      <c r="D76">
        <v>8.712967090651496</v>
      </c>
      <c r="F76" t="s">
        <v>26</v>
      </c>
      <c r="G76">
        <f>SQRT(A77*A77+A78*A78)</f>
        <v>2.6127756265034514</v>
      </c>
      <c r="H76" t="s">
        <v>27</v>
      </c>
      <c r="I76">
        <f>A77/G76</f>
        <v>0.85675356146483628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13.838483009051034</v>
      </c>
      <c r="V76">
        <v>-14.091506519355832</v>
      </c>
      <c r="W76">
        <v>-2.6023834040881395</v>
      </c>
      <c r="X76">
        <v>8.712967090651496</v>
      </c>
      <c r="Z76">
        <f t="array" ref="Z76:AC79">MMULT(MMULT(U76:X79,TRANSPOSE(K76:N79)), TRANSPOSE(P76:S79))</f>
        <v>13.838483009051034</v>
      </c>
      <c r="AA76">
        <v>-12.492207576672639</v>
      </c>
      <c r="AB76">
        <v>5.0377554218147544</v>
      </c>
      <c r="AC76">
        <v>9.9912222005616584</v>
      </c>
    </row>
    <row r="77" spans="1:29">
      <c r="A77">
        <v>2.2385048233153508</v>
      </c>
      <c r="B77">
        <v>-4.2535943498813742</v>
      </c>
      <c r="C77">
        <v>-9.7510278290911323</v>
      </c>
      <c r="D77">
        <v>-5.2845032833878882</v>
      </c>
      <c r="H77" t="s">
        <v>28</v>
      </c>
      <c r="I77">
        <f>A78/G76</f>
        <v>0.51572602699235504</v>
      </c>
      <c r="K77">
        <v>0</v>
      </c>
      <c r="L77">
        <f>I76</f>
        <v>0.85675356146483628</v>
      </c>
      <c r="M77">
        <f>I77</f>
        <v>0.51572602699235504</v>
      </c>
      <c r="N77">
        <v>0</v>
      </c>
      <c r="P77">
        <v>0</v>
      </c>
      <c r="Q77">
        <f>I78</f>
        <v>0.99514302674138999</v>
      </c>
      <c r="R77">
        <v>0</v>
      </c>
      <c r="S77">
        <f>I79</f>
        <v>9.8439607516411912E-2</v>
      </c>
      <c r="U77">
        <v>2.6255277445484628</v>
      </c>
      <c r="V77">
        <v>-2.9666777053145124</v>
      </c>
      <c r="W77">
        <v>-10.745373278348461</v>
      </c>
      <c r="X77">
        <v>-7.0707666907642199</v>
      </c>
      <c r="Z77">
        <v>2.6255277445484628</v>
      </c>
      <c r="AA77">
        <v>-8.7401630947744433</v>
      </c>
      <c r="AB77">
        <v>-7.6761439191654768</v>
      </c>
      <c r="AC77">
        <v>-6.2406993760697915</v>
      </c>
    </row>
    <row r="78" spans="1:29">
      <c r="A78">
        <v>1.3474763932790863</v>
      </c>
      <c r="B78">
        <v>1.2716173804635362</v>
      </c>
      <c r="C78">
        <v>-4.5430228605626901</v>
      </c>
      <c r="D78">
        <v>-4.7354314981807164</v>
      </c>
      <c r="F78" t="s">
        <v>26</v>
      </c>
      <c r="G78">
        <f>SQRT(G76*G76+A79*A79)</f>
        <v>2.6255277445484619</v>
      </c>
      <c r="H78" t="s">
        <v>27</v>
      </c>
      <c r="I78">
        <f>G76/G78</f>
        <v>0.99514302674138999</v>
      </c>
      <c r="K78">
        <v>0</v>
      </c>
      <c r="L78">
        <f>-M77</f>
        <v>-0.51572602699235504</v>
      </c>
      <c r="M78">
        <f>L77</f>
        <v>0.85675356146483628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3.2831520340341713</v>
      </c>
      <c r="W78">
        <v>1.1366078257858052</v>
      </c>
      <c r="X78">
        <v>-1.3317419181694037</v>
      </c>
      <c r="Z78">
        <v>0</v>
      </c>
      <c r="AA78">
        <v>3.2514252845585085</v>
      </c>
      <c r="AB78">
        <v>-0.71941415179351964</v>
      </c>
      <c r="AC78">
        <v>-1.6598729053643271</v>
      </c>
    </row>
    <row r="79" spans="1:29">
      <c r="A79">
        <v>0.25845592069680079</v>
      </c>
      <c r="B79">
        <v>7.3987249702783142E-2</v>
      </c>
      <c r="C79">
        <v>-1.0173370402446404</v>
      </c>
      <c r="D79">
        <v>-1.3705465767518401</v>
      </c>
      <c r="H79" t="s">
        <v>28</v>
      </c>
      <c r="I79">
        <f>A79/G78</f>
        <v>9.8439607516411912E-2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-9.8439607516411912E-2</v>
      </c>
      <c r="R79">
        <v>0</v>
      </c>
      <c r="S79">
        <f>Q77</f>
        <v>0.99514302674138999</v>
      </c>
      <c r="U79">
        <v>-1.1102230246251565E-16</v>
      </c>
      <c r="V79">
        <v>0.36781229311347341</v>
      </c>
      <c r="W79">
        <v>4.0630629775623373E-2</v>
      </c>
      <c r="X79">
        <v>-0.67779511160477268</v>
      </c>
      <c r="Z79">
        <v>-1.1102230246251565E-16</v>
      </c>
      <c r="AA79">
        <v>0.26772455500491776</v>
      </c>
      <c r="AB79">
        <v>-0.15487993584153464</v>
      </c>
      <c r="AC79">
        <v>-0.70758654062794513</v>
      </c>
    </row>
    <row r="80" spans="1:29">
      <c r="K80" t="s">
        <v>29</v>
      </c>
      <c r="P80" t="s">
        <v>30</v>
      </c>
      <c r="U80" t="s">
        <v>31</v>
      </c>
    </row>
    <row r="81" spans="1:24">
      <c r="A81">
        <f>Z76</f>
        <v>13.838483009051034</v>
      </c>
      <c r="B81">
        <f t="shared" ref="B81:D84" si="22">AA76</f>
        <v>-12.492207576672639</v>
      </c>
      <c r="C81">
        <f t="shared" si="22"/>
        <v>5.0377554218147544</v>
      </c>
      <c r="D81">
        <f t="shared" si="22"/>
        <v>9.9912222005616584</v>
      </c>
      <c r="F81" t="s">
        <v>26</v>
      </c>
      <c r="G81">
        <f>SQRT(B83*B83+B84*B84)</f>
        <v>3.2624289752297995</v>
      </c>
      <c r="H81" t="s">
        <v>27</v>
      </c>
      <c r="I81">
        <f>B83/G81</f>
        <v>0.99662714782303707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13.838483009051034</v>
      </c>
      <c r="Q81">
        <v>-12.492207576672639</v>
      </c>
      <c r="R81">
        <v>5.0377554218147544</v>
      </c>
      <c r="S81">
        <v>9.9912222005616584</v>
      </c>
      <c r="U81">
        <f t="array" ref="U81:X84">MMULT(P81:S84,TRANSPOSE(K81:N84))</f>
        <v>13.838483009051034</v>
      </c>
      <c r="V81">
        <v>-12.492207576672639</v>
      </c>
      <c r="W81">
        <v>5.8406730133239604</v>
      </c>
      <c r="X81">
        <v>9.5441101996178421</v>
      </c>
    </row>
    <row r="82" spans="1:24">
      <c r="A82">
        <f t="shared" ref="A82:A84" si="23">Z77</f>
        <v>2.6255277445484628</v>
      </c>
      <c r="B82">
        <f t="shared" si="22"/>
        <v>-8.7401630947744433</v>
      </c>
      <c r="C82">
        <f t="shared" si="22"/>
        <v>-7.6761439191654768</v>
      </c>
      <c r="D82">
        <f t="shared" si="22"/>
        <v>-6.2406993760697915</v>
      </c>
      <c r="H82" t="s">
        <v>28</v>
      </c>
      <c r="I82">
        <f>B84/G81</f>
        <v>8.2062952799166991E-2</v>
      </c>
      <c r="K82">
        <v>0</v>
      </c>
      <c r="L82">
        <v>1</v>
      </c>
      <c r="M82">
        <v>0</v>
      </c>
      <c r="N82">
        <v>0</v>
      </c>
      <c r="P82">
        <v>2.6255277445484628</v>
      </c>
      <c r="Q82">
        <v>-8.7401630947744433</v>
      </c>
      <c r="R82">
        <v>-7.6761439191654768</v>
      </c>
      <c r="S82">
        <v>-6.2406993760697915</v>
      </c>
      <c r="U82">
        <v>2.6255277445484628</v>
      </c>
      <c r="V82">
        <v>-8.7401630947744433</v>
      </c>
      <c r="W82">
        <v>-8.1623836387692457</v>
      </c>
      <c r="X82">
        <v>-5.5897233834753539</v>
      </c>
    </row>
    <row r="83" spans="1:24">
      <c r="A83">
        <f t="shared" si="23"/>
        <v>0</v>
      </c>
      <c r="B83">
        <f t="shared" si="22"/>
        <v>3.2514252845585085</v>
      </c>
      <c r="C83">
        <f t="shared" si="22"/>
        <v>-0.71941415179351964</v>
      </c>
      <c r="D83">
        <f t="shared" si="22"/>
        <v>-1.6598729053643271</v>
      </c>
      <c r="K83">
        <v>0</v>
      </c>
      <c r="L83">
        <v>0</v>
      </c>
      <c r="M83">
        <f>I81</f>
        <v>0.99662714782303707</v>
      </c>
      <c r="N83">
        <f>I82</f>
        <v>8.2062952799166991E-2</v>
      </c>
      <c r="P83">
        <v>-9.1108179666362633E-18</v>
      </c>
      <c r="Q83">
        <v>3.2624289752297999</v>
      </c>
      <c r="R83">
        <v>-0.72969757907000676</v>
      </c>
      <c r="S83">
        <v>-1.7123410403068642</v>
      </c>
      <c r="U83">
        <v>-9.1108179666362633E-18</v>
      </c>
      <c r="V83">
        <v>3.2624289752297999</v>
      </c>
      <c r="W83">
        <v>-0.86775617896869461</v>
      </c>
      <c r="X83">
        <v>-1.6466844291124738</v>
      </c>
    </row>
    <row r="84" spans="1:24">
      <c r="A84">
        <f t="shared" si="23"/>
        <v>-1.1102230246251565E-16</v>
      </c>
      <c r="B84">
        <f t="shared" si="22"/>
        <v>0.26772455500491776</v>
      </c>
      <c r="C84">
        <f t="shared" si="22"/>
        <v>-0.15487993584153464</v>
      </c>
      <c r="D84">
        <f t="shared" si="22"/>
        <v>-0.70758654062794513</v>
      </c>
      <c r="K84">
        <v>0</v>
      </c>
      <c r="L84">
        <v>0</v>
      </c>
      <c r="M84">
        <f>-N83</f>
        <v>-8.2062952799166991E-2</v>
      </c>
      <c r="N84">
        <f>M83</f>
        <v>0.99662714782303707</v>
      </c>
      <c r="P84">
        <v>-1.1064784064796352E-16</v>
      </c>
      <c r="Q84">
        <v>0</v>
      </c>
      <c r="R84">
        <v>-9.5320299131079284E-2</v>
      </c>
      <c r="S84">
        <v>-0.56898588393846961</v>
      </c>
      <c r="U84">
        <v>-1.1064784064796352E-16</v>
      </c>
      <c r="V84">
        <v>0</v>
      </c>
      <c r="W84">
        <v>-0.14169145958968121</v>
      </c>
      <c r="X84">
        <v>-0.55924451345277038</v>
      </c>
    </row>
    <row r="86" spans="1:24">
      <c r="A86" t="s">
        <v>9</v>
      </c>
    </row>
    <row r="87" spans="1:24">
      <c r="A87">
        <v>4</v>
      </c>
      <c r="B87">
        <v>4</v>
      </c>
    </row>
    <row r="88" spans="1:24">
      <c r="A88">
        <f>U81</f>
        <v>13.838483009051034</v>
      </c>
      <c r="B88">
        <f t="shared" ref="B88:D91" si="24">V81</f>
        <v>-12.492207576672639</v>
      </c>
      <c r="C88">
        <f t="shared" si="24"/>
        <v>5.8406730133239604</v>
      </c>
      <c r="D88">
        <f t="shared" si="24"/>
        <v>9.5441101996178421</v>
      </c>
      <c r="F88">
        <f>C90</f>
        <v>-0.86775617896869461</v>
      </c>
      <c r="G88">
        <f>D90</f>
        <v>-1.6466844291124738</v>
      </c>
      <c r="I88" t="s">
        <v>11</v>
      </c>
      <c r="J88">
        <f>F88+G89</f>
        <v>-1.4270006924214651</v>
      </c>
    </row>
    <row r="89" spans="1:24">
      <c r="A89">
        <f t="shared" ref="A89:A91" si="25">U82</f>
        <v>2.6255277445484628</v>
      </c>
      <c r="B89">
        <f t="shared" si="24"/>
        <v>-8.7401630947744433</v>
      </c>
      <c r="C89">
        <f t="shared" si="24"/>
        <v>-8.1623836387692457</v>
      </c>
      <c r="D89">
        <f t="shared" si="24"/>
        <v>-5.5897233834753539</v>
      </c>
      <c r="F89">
        <f>C91</f>
        <v>-0.14169145958968121</v>
      </c>
      <c r="G89">
        <f>D91</f>
        <v>-0.55924451345277038</v>
      </c>
      <c r="I89" t="s">
        <v>12</v>
      </c>
      <c r="J89">
        <f>F88*G89-F89*G88</f>
        <v>0.25196676185843536</v>
      </c>
    </row>
    <row r="90" spans="1:24">
      <c r="A90">
        <f t="shared" si="25"/>
        <v>-9.1108179666362633E-18</v>
      </c>
      <c r="B90">
        <f t="shared" si="24"/>
        <v>3.2624289752297999</v>
      </c>
      <c r="C90">
        <f t="shared" si="24"/>
        <v>-0.86775617896869461</v>
      </c>
      <c r="D90">
        <f t="shared" si="24"/>
        <v>-1.6466844291124738</v>
      </c>
    </row>
    <row r="91" spans="1:24">
      <c r="A91">
        <f t="shared" si="25"/>
        <v>-1.1064784064796352E-16</v>
      </c>
      <c r="B91">
        <f t="shared" si="24"/>
        <v>0</v>
      </c>
      <c r="C91">
        <f t="shared" si="24"/>
        <v>-0.14169145958968121</v>
      </c>
      <c r="D91">
        <f t="shared" si="24"/>
        <v>-0.55924451345277038</v>
      </c>
    </row>
    <row r="93" spans="1:24">
      <c r="A93" t="s">
        <v>13</v>
      </c>
      <c r="F93" t="s">
        <v>14</v>
      </c>
      <c r="K93" t="s">
        <v>15</v>
      </c>
    </row>
    <row r="94" spans="1:24">
      <c r="A94">
        <f t="array" ref="A94:D97">MMULT(A88:D91,A88:D91)</f>
        <v>158.70497440858162</v>
      </c>
      <c r="B94">
        <v>-44.634489787916181</v>
      </c>
      <c r="C94">
        <v>176.37164599093228</v>
      </c>
      <c r="D94">
        <v>186.94875506497431</v>
      </c>
      <c r="F94">
        <f>J88*A88</f>
        <v>-19.747524835978506</v>
      </c>
      <c r="G94">
        <f>J88*B88</f>
        <v>17.82638886178453</v>
      </c>
      <c r="H94">
        <f>J88*C88</f>
        <v>-8.3346444342206567</v>
      </c>
      <c r="I94">
        <f>J88*D88</f>
        <v>-13.619451863401428</v>
      </c>
      <c r="K94">
        <f>J89</f>
        <v>0.25196676185843536</v>
      </c>
      <c r="L94">
        <v>0</v>
      </c>
      <c r="M94">
        <v>0</v>
      </c>
      <c r="N94">
        <v>0</v>
      </c>
    </row>
    <row r="95" spans="1:24">
      <c r="A95">
        <v>13.38578038551713</v>
      </c>
      <c r="B95">
        <v>16.96261644998221</v>
      </c>
      <c r="C95">
        <v>94.550388190841403</v>
      </c>
      <c r="D95">
        <v>90.480312328704613</v>
      </c>
      <c r="F95">
        <f>J88*A89</f>
        <v>-3.746629909442424</v>
      </c>
      <c r="G95">
        <f>J88*B89</f>
        <v>12.472218788119665</v>
      </c>
      <c r="H95">
        <f>J88*C89</f>
        <v>11.647727104333351</v>
      </c>
      <c r="I95">
        <f>J88*D89</f>
        <v>7.9765391386637852</v>
      </c>
      <c r="K95">
        <v>0</v>
      </c>
      <c r="L95">
        <f>J89</f>
        <v>0.25196676185843536</v>
      </c>
      <c r="M95">
        <v>0</v>
      </c>
      <c r="N95">
        <v>0</v>
      </c>
    </row>
    <row r="96" spans="1:24">
      <c r="A96">
        <v>8.5655977890846486</v>
      </c>
      <c r="B96">
        <v>-31.345154230328468</v>
      </c>
      <c r="C96">
        <v>-25.64287498367954</v>
      </c>
      <c r="D96">
        <v>-15.886255709226404</v>
      </c>
      <c r="F96">
        <f>J88*A90</f>
        <v>1.3001143546915873E-17</v>
      </c>
      <c r="G96">
        <f>J88*B90</f>
        <v>-4.6554884066287752</v>
      </c>
      <c r="H96">
        <f>J88*C90</f>
        <v>1.2382886682413321</v>
      </c>
      <c r="I96">
        <f>J88*D90</f>
        <v>2.3498198205431451</v>
      </c>
      <c r="K96">
        <v>0</v>
      </c>
      <c r="L96">
        <v>0</v>
      </c>
      <c r="M96">
        <f>J89</f>
        <v>0.25196676185843536</v>
      </c>
      <c r="N96">
        <v>0</v>
      </c>
    </row>
    <row r="97" spans="1:29">
      <c r="A97">
        <v>-1.4680281398915108E-15</v>
      </c>
      <c r="B97">
        <v>-0.46225832330797689</v>
      </c>
      <c r="C97">
        <v>0.20219381094468247</v>
      </c>
      <c r="D97">
        <v>0.54607554607157216</v>
      </c>
      <c r="F97">
        <f>J88*A91</f>
        <v>1.5789454521958388E-16</v>
      </c>
      <c r="G97">
        <f>J88*B91</f>
        <v>0</v>
      </c>
      <c r="H97">
        <f>J88*C91</f>
        <v>0.20219381094468314</v>
      </c>
      <c r="I97">
        <f>J88*D91</f>
        <v>0.79804230793000863</v>
      </c>
      <c r="K97">
        <v>0</v>
      </c>
      <c r="L97">
        <v>0</v>
      </c>
      <c r="M97">
        <v>0</v>
      </c>
      <c r="N97">
        <f>J89</f>
        <v>0.25196676185843536</v>
      </c>
    </row>
    <row r="99" spans="1:29">
      <c r="A99" t="s">
        <v>16</v>
      </c>
      <c r="C99" t="s">
        <v>17</v>
      </c>
      <c r="D99" t="s">
        <v>18</v>
      </c>
      <c r="E99" t="s">
        <v>19</v>
      </c>
      <c r="G99" t="s">
        <v>20</v>
      </c>
      <c r="K99" t="s">
        <v>21</v>
      </c>
    </row>
    <row r="100" spans="1:29">
      <c r="A100">
        <f t="array" ref="A100:A103">A94:D97-F94:I97+K94:N97</f>
        <v>178.70446600641856</v>
      </c>
      <c r="C100">
        <f>SQRT(SUMPRODUCT(A100:A102,A100:A102))</f>
        <v>179.72805879616686</v>
      </c>
      <c r="D100">
        <f>A100+SIGN(A100)*C100</f>
        <v>358.43252480258542</v>
      </c>
      <c r="E100">
        <f>D100/(SQRT(SUMPRODUCT(D100:D102,D100:D102)))</f>
        <v>0.99857517722101186</v>
      </c>
      <c r="G100">
        <f t="array" ref="G100:I102">MMULT(E100:E102,TRANSPOSE(E100:E102))</f>
        <v>0.99715238456197519</v>
      </c>
      <c r="H100">
        <v>4.766203566019081E-2</v>
      </c>
      <c r="I100">
        <v>2.3829328170731152E-2</v>
      </c>
      <c r="K100">
        <f>1-2*G100</f>
        <v>-0.99430476912395038</v>
      </c>
      <c r="L100">
        <f t="shared" ref="L100:M101" si="26">-2*H100</f>
        <v>-9.532407132038162E-2</v>
      </c>
      <c r="M100">
        <f t="shared" si="26"/>
        <v>-4.7658656341462304E-2</v>
      </c>
      <c r="N100">
        <v>0</v>
      </c>
    </row>
    <row r="101" spans="1:29">
      <c r="A101">
        <v>17.132410294959556</v>
      </c>
      <c r="D101">
        <f>A101</f>
        <v>17.132410294959556</v>
      </c>
      <c r="E101">
        <f>D101/(SQRT(SUMPRODUCT(D100:D102,D100:D102)))</f>
        <v>4.7730042512003988E-2</v>
      </c>
      <c r="G101">
        <v>4.766203566019081E-2</v>
      </c>
      <c r="H101">
        <v>2.2781569581977082E-3</v>
      </c>
      <c r="I101">
        <v>1.1389977165131957E-3</v>
      </c>
      <c r="K101">
        <f t="shared" ref="K101:L102" si="27">-2*G101</f>
        <v>-9.532407132038162E-2</v>
      </c>
      <c r="L101">
        <f>1-2*H101</f>
        <v>0.99544368608360456</v>
      </c>
      <c r="M101">
        <f t="shared" si="26"/>
        <v>-2.2779954330263913E-3</v>
      </c>
      <c r="N101">
        <v>0</v>
      </c>
    </row>
    <row r="102" spans="1:29">
      <c r="A102">
        <v>8.5655977890846486</v>
      </c>
      <c r="D102">
        <f>A102</f>
        <v>8.5655977890846486</v>
      </c>
      <c r="E102">
        <f>D102/(SQRT(SUMPRODUCT(D100:D102,D100:D102)))</f>
        <v>2.3863329185737484E-2</v>
      </c>
      <c r="G102">
        <v>2.3829328170731152E-2</v>
      </c>
      <c r="H102">
        <v>1.1389977165131957E-3</v>
      </c>
      <c r="I102">
        <v>5.6945847982687041E-4</v>
      </c>
      <c r="K102">
        <f t="shared" si="27"/>
        <v>-4.7658656341462304E-2</v>
      </c>
      <c r="L102">
        <f t="shared" si="27"/>
        <v>-2.2779954330263913E-3</v>
      </c>
      <c r="M102">
        <f>1-2*I102</f>
        <v>0.99886108304034626</v>
      </c>
      <c r="N102">
        <v>0</v>
      </c>
    </row>
    <row r="103" spans="1:29">
      <c r="A103">
        <v>-1.6259226851110946E-15</v>
      </c>
      <c r="K103">
        <v>0</v>
      </c>
      <c r="L103">
        <v>0</v>
      </c>
      <c r="M103">
        <v>0</v>
      </c>
      <c r="N103">
        <v>1</v>
      </c>
    </row>
    <row r="104" spans="1:29">
      <c r="K104" t="s">
        <v>22</v>
      </c>
      <c r="P104" t="s">
        <v>23</v>
      </c>
      <c r="U104" t="s">
        <v>24</v>
      </c>
      <c r="Z104" t="s">
        <v>25</v>
      </c>
    </row>
    <row r="105" spans="1:29">
      <c r="A105">
        <f t="array" ref="A105:D108">MMULT(MMULT(K100:N103,A88:D91),K100:N103)</f>
        <v>12.919252317908093</v>
      </c>
      <c r="B105">
        <v>14.385892265971703</v>
      </c>
      <c r="C105">
        <v>-4.34444405611963</v>
      </c>
      <c r="D105">
        <v>-8.8784403307470399</v>
      </c>
      <c r="F105" t="s">
        <v>26</v>
      </c>
      <c r="G105">
        <f>SQRT(A106*A106+A107*A107)</f>
        <v>0.37999190502780988</v>
      </c>
      <c r="H105" t="s">
        <v>27</v>
      </c>
      <c r="I105">
        <f>A106/G105</f>
        <v>-0.41271659590401871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12.919252317908093</v>
      </c>
      <c r="V105">
        <v>14.385892265971703</v>
      </c>
      <c r="W105">
        <v>-4.34444405611963</v>
      </c>
      <c r="X105">
        <v>-8.8784403307470399</v>
      </c>
      <c r="Z105">
        <f t="array" ref="Z105:AC108">MMULT(MMULT(U105:X108,TRANSPOSE(K105:N108)), TRANSPOSE(P105:S108))</f>
        <v>12.919252317908093</v>
      </c>
      <c r="AA105">
        <v>-10.050666165601381</v>
      </c>
      <c r="AB105">
        <v>-11.310502338082323</v>
      </c>
      <c r="AC105">
        <v>-8.7012320759420696</v>
      </c>
    </row>
    <row r="106" spans="1:29">
      <c r="A106">
        <v>-0.15682896551416087</v>
      </c>
      <c r="B106">
        <v>-7.5863311047476314</v>
      </c>
      <c r="C106">
        <v>-8.7146543959443417</v>
      </c>
      <c r="D106">
        <v>-6.4702871507832231</v>
      </c>
      <c r="H106" t="s">
        <v>28</v>
      </c>
      <c r="I106">
        <f>A107/G105</f>
        <v>0.91085949051727999</v>
      </c>
      <c r="K106">
        <v>0</v>
      </c>
      <c r="L106">
        <f>I105</f>
        <v>-0.41271659590401871</v>
      </c>
      <c r="M106">
        <f>I106</f>
        <v>0.91085949051727999</v>
      </c>
      <c r="N106">
        <v>0</v>
      </c>
      <c r="P106">
        <v>0</v>
      </c>
      <c r="Q106">
        <f>I107</f>
        <v>0.99984213371088215</v>
      </c>
      <c r="R106">
        <v>0</v>
      </c>
      <c r="S106">
        <f>I108</f>
        <v>1.7768164127742202E-2</v>
      </c>
      <c r="U106">
        <v>0.3800519024113157</v>
      </c>
      <c r="V106">
        <v>6.7026518579301735</v>
      </c>
      <c r="W106">
        <v>2.5896657138347181</v>
      </c>
      <c r="X106">
        <v>0.75943202420011846</v>
      </c>
      <c r="Z106">
        <v>0.3800519024113157</v>
      </c>
      <c r="AA106">
        <v>-0.39391602635262563</v>
      </c>
      <c r="AB106">
        <v>-7.1739720743721929</v>
      </c>
      <c r="AC106">
        <v>0.76655220156037529</v>
      </c>
    </row>
    <row r="107" spans="1:29">
      <c r="A107">
        <v>0.34611923301432157</v>
      </c>
      <c r="B107">
        <v>3.9223389557187636</v>
      </c>
      <c r="C107">
        <v>-1.1023574778525753</v>
      </c>
      <c r="D107">
        <v>-2.0869350960381543</v>
      </c>
      <c r="F107" t="s">
        <v>26</v>
      </c>
      <c r="G107">
        <f>SQRT(G105*G105+A108*A108)</f>
        <v>0.38005190241131576</v>
      </c>
      <c r="H107" t="s">
        <v>27</v>
      </c>
      <c r="I107">
        <f>G105/G107</f>
        <v>0.99984213371088215</v>
      </c>
      <c r="K107">
        <v>0</v>
      </c>
      <c r="L107">
        <f>-M106</f>
        <v>-0.91085949051727999</v>
      </c>
      <c r="M107">
        <f>L106</f>
        <v>-0.41271659590401871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5.2912673031798505</v>
      </c>
      <c r="W107">
        <v>8.392786888852692</v>
      </c>
      <c r="X107">
        <v>6.7548352063724035</v>
      </c>
      <c r="Z107">
        <v>-2.7755575615628914E-17</v>
      </c>
      <c r="AA107">
        <v>5.5800146957822481</v>
      </c>
      <c r="AB107">
        <v>-8.2834434748803041</v>
      </c>
      <c r="AC107">
        <v>6.6567394641793651</v>
      </c>
    </row>
    <row r="108" spans="1:29">
      <c r="A108">
        <v>6.7528245791049204E-3</v>
      </c>
      <c r="B108">
        <v>3.2277249784414783E-4</v>
      </c>
      <c r="C108">
        <v>-0.14153008478331644</v>
      </c>
      <c r="D108">
        <v>-0.55924451345277038</v>
      </c>
      <c r="H108" t="s">
        <v>28</v>
      </c>
      <c r="I108">
        <f>A108/G107</f>
        <v>1.7768164127742202E-2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-1.7768164127742202E-2</v>
      </c>
      <c r="R108">
        <v>0</v>
      </c>
      <c r="S108">
        <f>Q106</f>
        <v>0.99984213371088215</v>
      </c>
      <c r="U108">
        <v>0</v>
      </c>
      <c r="V108">
        <v>-0.11878979870968275</v>
      </c>
      <c r="W108">
        <v>-0.18757330172379907</v>
      </c>
      <c r="X108">
        <v>-0.57282865663694527</v>
      </c>
      <c r="Z108">
        <v>0</v>
      </c>
      <c r="AA108">
        <v>-0.1319852819976054</v>
      </c>
      <c r="AB108">
        <v>0.18561543010127562</v>
      </c>
      <c r="AC108">
        <v>-0.57057359482004832</v>
      </c>
    </row>
    <row r="109" spans="1:29">
      <c r="K109" t="s">
        <v>29</v>
      </c>
      <c r="P109" t="s">
        <v>30</v>
      </c>
      <c r="U109" t="s">
        <v>31</v>
      </c>
    </row>
    <row r="110" spans="1:29">
      <c r="A110">
        <f>Z105</f>
        <v>12.919252317908093</v>
      </c>
      <c r="B110">
        <f t="shared" ref="B110:D113" si="28">AA105</f>
        <v>-10.050666165601381</v>
      </c>
      <c r="C110">
        <f t="shared" si="28"/>
        <v>-11.310502338082323</v>
      </c>
      <c r="D110">
        <f t="shared" si="28"/>
        <v>-8.7012320759420696</v>
      </c>
      <c r="F110" t="s">
        <v>26</v>
      </c>
      <c r="G110">
        <f>SQRT(B112*B112+B113*B113)</f>
        <v>5.5815754155802502</v>
      </c>
      <c r="H110" t="s">
        <v>27</v>
      </c>
      <c r="I110">
        <f>B112/G110</f>
        <v>0.99972038005727815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12.919252317908093</v>
      </c>
      <c r="Q110">
        <v>-10.050666165601381</v>
      </c>
      <c r="R110">
        <v>-11.310502338082323</v>
      </c>
      <c r="S110">
        <v>-8.7012320759420696</v>
      </c>
      <c r="U110">
        <f t="array" ref="U110:X113">MMULT(P110:S113,TRANSPOSE(K110:N113))</f>
        <v>12.919252317908093</v>
      </c>
      <c r="V110">
        <v>-10.050666165601381</v>
      </c>
      <c r="W110">
        <v>-11.101585140450407</v>
      </c>
      <c r="X110">
        <v>-8.966253964086647</v>
      </c>
    </row>
    <row r="111" spans="1:29">
      <c r="A111">
        <f t="shared" ref="A111:A113" si="29">Z106</f>
        <v>0.3800519024113157</v>
      </c>
      <c r="B111">
        <f t="shared" si="28"/>
        <v>-0.39391602635262563</v>
      </c>
      <c r="C111">
        <f t="shared" si="28"/>
        <v>-7.1739720743721929</v>
      </c>
      <c r="D111">
        <f t="shared" si="28"/>
        <v>0.76655220156037529</v>
      </c>
      <c r="H111" t="s">
        <v>28</v>
      </c>
      <c r="I111">
        <f>B113/G110</f>
        <v>-2.3646600138947409E-2</v>
      </c>
      <c r="K111">
        <v>0</v>
      </c>
      <c r="L111">
        <v>1</v>
      </c>
      <c r="M111">
        <v>0</v>
      </c>
      <c r="N111">
        <v>0</v>
      </c>
      <c r="P111">
        <v>0.3800519024113157</v>
      </c>
      <c r="Q111">
        <v>-0.39391602635262563</v>
      </c>
      <c r="R111">
        <v>-7.1739720743721929</v>
      </c>
      <c r="S111">
        <v>0.76655220156037529</v>
      </c>
      <c r="U111">
        <v>0.3800519024113157</v>
      </c>
      <c r="V111">
        <v>-0.39391602635262563</v>
      </c>
      <c r="W111">
        <v>-7.1900924421075967</v>
      </c>
      <c r="X111">
        <v>0.59669780922702731</v>
      </c>
    </row>
    <row r="112" spans="1:29">
      <c r="A112">
        <f t="shared" si="29"/>
        <v>-2.7755575615628914E-17</v>
      </c>
      <c r="B112">
        <f t="shared" si="28"/>
        <v>5.5800146957822481</v>
      </c>
      <c r="C112">
        <f t="shared" si="28"/>
        <v>-8.2834434748803041</v>
      </c>
      <c r="D112">
        <f t="shared" si="28"/>
        <v>6.6567394641793651</v>
      </c>
      <c r="K112">
        <v>0</v>
      </c>
      <c r="L112">
        <v>0</v>
      </c>
      <c r="M112">
        <f>I110</f>
        <v>0.99972038005727815</v>
      </c>
      <c r="N112">
        <f>I111</f>
        <v>-2.3646600138947409E-2</v>
      </c>
      <c r="P112">
        <v>-2.7747814603165059E-17</v>
      </c>
      <c r="Q112">
        <v>5.5815754155802502</v>
      </c>
      <c r="R112">
        <v>-8.2855164327455419</v>
      </c>
      <c r="S112">
        <v>6.6683702327182282</v>
      </c>
      <c r="U112">
        <v>-2.7747814603165059E-17</v>
      </c>
      <c r="V112">
        <v>5.5815754155802502</v>
      </c>
      <c r="W112">
        <v>-8.4408839215867442</v>
      </c>
      <c r="X112">
        <v>6.4705813293858956</v>
      </c>
    </row>
    <row r="113" spans="1:24">
      <c r="A113">
        <f t="shared" si="29"/>
        <v>0</v>
      </c>
      <c r="B113">
        <f t="shared" si="28"/>
        <v>-0.1319852819976054</v>
      </c>
      <c r="C113">
        <f t="shared" si="28"/>
        <v>0.18561543010127562</v>
      </c>
      <c r="D113">
        <f t="shared" si="28"/>
        <v>-0.57057359482004832</v>
      </c>
      <c r="K113">
        <v>0</v>
      </c>
      <c r="L113">
        <v>0</v>
      </c>
      <c r="M113">
        <f>-N112</f>
        <v>2.3646600138947409E-2</v>
      </c>
      <c r="N113">
        <f>M112</f>
        <v>0.99972038005727815</v>
      </c>
      <c r="P113">
        <v>-6.5632499820909599E-19</v>
      </c>
      <c r="Q113">
        <v>0</v>
      </c>
      <c r="R113">
        <v>-1.0311747298725193E-2</v>
      </c>
      <c r="S113">
        <v>-0.41300479472554563</v>
      </c>
      <c r="U113">
        <v>-6.5632499820909599E-19</v>
      </c>
      <c r="V113">
        <v>0</v>
      </c>
      <c r="W113">
        <v>-5.4270469219312722E-4</v>
      </c>
      <c r="X113">
        <v>-0.41313314811360746</v>
      </c>
    </row>
    <row r="115" spans="1:24">
      <c r="A115" t="s">
        <v>10</v>
      </c>
    </row>
    <row r="116" spans="1:24">
      <c r="A116">
        <v>4</v>
      </c>
      <c r="B116">
        <v>4</v>
      </c>
    </row>
    <row r="117" spans="1:24">
      <c r="A117">
        <f>U110</f>
        <v>12.919252317908093</v>
      </c>
      <c r="B117">
        <f t="shared" ref="B117:D120" si="30">V110</f>
        <v>-10.050666165601381</v>
      </c>
      <c r="C117">
        <f t="shared" si="30"/>
        <v>-11.101585140450407</v>
      </c>
      <c r="D117">
        <f t="shared" si="30"/>
        <v>-8.966253964086647</v>
      </c>
      <c r="F117">
        <f>C119</f>
        <v>-8.4408839215867442</v>
      </c>
      <c r="G117">
        <f>D119</f>
        <v>6.4705813293858956</v>
      </c>
      <c r="I117" t="s">
        <v>11</v>
      </c>
      <c r="J117">
        <f>F117+G118</f>
        <v>-8.8540170697003511</v>
      </c>
      <c r="L117" t="s">
        <v>82</v>
      </c>
    </row>
    <row r="118" spans="1:24">
      <c r="A118">
        <f t="shared" ref="A118:A120" si="31">U111</f>
        <v>0.3800519024113157</v>
      </c>
      <c r="B118">
        <f t="shared" si="30"/>
        <v>-0.39391602635262563</v>
      </c>
      <c r="C118">
        <f t="shared" si="30"/>
        <v>-7.1900924421075967</v>
      </c>
      <c r="D118">
        <f t="shared" si="30"/>
        <v>0.59669780922702731</v>
      </c>
      <c r="F118">
        <f>C120</f>
        <v>-5.4270469219312722E-4</v>
      </c>
      <c r="G118">
        <f>D120</f>
        <v>-0.41313314811360746</v>
      </c>
      <c r="I118" t="s">
        <v>12</v>
      </c>
      <c r="J118">
        <f>F117*G118-F118*G117</f>
        <v>3.4907205622353392</v>
      </c>
      <c r="L118">
        <f>D120/C120</f>
        <v>761.24852807904165</v>
      </c>
    </row>
    <row r="119" spans="1:24">
      <c r="A119">
        <f t="shared" si="31"/>
        <v>-2.7747814603165059E-17</v>
      </c>
      <c r="B119">
        <f t="shared" si="30"/>
        <v>5.5815754155802502</v>
      </c>
      <c r="C119">
        <f t="shared" si="30"/>
        <v>-8.4408839215867442</v>
      </c>
      <c r="D119">
        <f t="shared" si="30"/>
        <v>6.4705813293858956</v>
      </c>
    </row>
    <row r="120" spans="1:24">
      <c r="A120">
        <f t="shared" si="31"/>
        <v>-6.5632499820909599E-19</v>
      </c>
      <c r="B120">
        <f t="shared" si="30"/>
        <v>0</v>
      </c>
      <c r="C120">
        <f t="shared" si="30"/>
        <v>-5.4270469219312722E-4</v>
      </c>
      <c r="D120">
        <f t="shared" si="30"/>
        <v>-0.41313314811360746</v>
      </c>
    </row>
    <row r="122" spans="1:24">
      <c r="A122" t="s">
        <v>13</v>
      </c>
      <c r="F122" t="s">
        <v>14</v>
      </c>
      <c r="K122" t="s">
        <v>15</v>
      </c>
    </row>
    <row r="123" spans="1:24">
      <c r="A123">
        <f t="array" ref="A123:D126">MMULT(A117:D120,A117:D120)</f>
        <v>163.08730565703578</v>
      </c>
      <c r="B123">
        <v>-187.85230837222463</v>
      </c>
      <c r="C123">
        <v>22.553096821470927</v>
      </c>
      <c r="D123">
        <v>-189.96396060018265</v>
      </c>
      <c r="F123">
        <f>J117*A117</f>
        <v>-114.38728055052408</v>
      </c>
      <c r="G123">
        <f>J117*B117</f>
        <v>88.988769792094402</v>
      </c>
      <c r="H123">
        <f>J117*C117</f>
        <v>98.29362433427967</v>
      </c>
      <c r="I123">
        <f>J117*D117</f>
        <v>79.38736564929161</v>
      </c>
      <c r="K123">
        <f>J118</f>
        <v>3.4907205622353392</v>
      </c>
      <c r="L123">
        <v>0</v>
      </c>
      <c r="M123">
        <v>0</v>
      </c>
      <c r="N123">
        <v>0</v>
      </c>
    </row>
    <row r="124" spans="1:24">
      <c r="A124">
        <v>4.7602778859471488</v>
      </c>
      <c r="B124">
        <v>-43.796648171537534</v>
      </c>
      <c r="C124">
        <v>59.303525950101196</v>
      </c>
      <c r="D124">
        <v>-50.413284263356665</v>
      </c>
      <c r="F124">
        <f>J117*A118</f>
        <v>-3.3649860313218811</v>
      </c>
      <c r="G124">
        <f>J117*B118</f>
        <v>3.4877392213546807</v>
      </c>
      <c r="H124">
        <f>J117*C118</f>
        <v>63.661201215144146</v>
      </c>
      <c r="I124">
        <f>J117*D118</f>
        <v>-5.2831725883489034</v>
      </c>
      <c r="K124">
        <v>0</v>
      </c>
      <c r="L124">
        <f>J118</f>
        <v>3.4907205622353392</v>
      </c>
      <c r="M124">
        <v>0</v>
      </c>
      <c r="N124">
        <v>0</v>
      </c>
    </row>
    <row r="125" spans="1:24">
      <c r="A125">
        <v>2.1212883551435042</v>
      </c>
      <c r="B125">
        <v>-49.312102190988064</v>
      </c>
      <c r="C125">
        <v>31.112966552235804</v>
      </c>
      <c r="D125">
        <v>-53.960123718754943</v>
      </c>
      <c r="F125">
        <f>J117*A119</f>
        <v>2.4567962414330411E-16</v>
      </c>
      <c r="G125">
        <f>J117*B119</f>
        <v>-49.419364005367363</v>
      </c>
      <c r="H125">
        <f>J117*C119</f>
        <v>74.735730325088269</v>
      </c>
      <c r="I125">
        <f>J117*D119</f>
        <v>-57.29063754126711</v>
      </c>
      <c r="K125">
        <v>0</v>
      </c>
      <c r="L125">
        <v>0</v>
      </c>
      <c r="M125">
        <f>J118</f>
        <v>3.4907205622353392</v>
      </c>
      <c r="N125">
        <v>0</v>
      </c>
    </row>
    <row r="126" spans="1:24">
      <c r="A126">
        <v>-8.1930197725348643E-18</v>
      </c>
      <c r="B126">
        <v>-3.0291471678651994E-3</v>
      </c>
      <c r="C126">
        <v>4.8051166084844311E-3</v>
      </c>
      <c r="D126">
        <v>0.16716738322158495</v>
      </c>
      <c r="F126">
        <f>J117*A120</f>
        <v>5.8111127374143885E-18</v>
      </c>
      <c r="G126">
        <f>J117*B120</f>
        <v>0</v>
      </c>
      <c r="H126">
        <f>J117*C120</f>
        <v>4.8051166084844233E-3</v>
      </c>
      <c r="I126">
        <f>J117*D120</f>
        <v>3.657887945456924</v>
      </c>
      <c r="K126">
        <v>0</v>
      </c>
      <c r="L126">
        <v>0</v>
      </c>
      <c r="M126">
        <v>0</v>
      </c>
      <c r="N126">
        <f>J118</f>
        <v>3.4907205622353392</v>
      </c>
    </row>
    <row r="128" spans="1:24">
      <c r="A128" t="s">
        <v>16</v>
      </c>
      <c r="C128" t="s">
        <v>17</v>
      </c>
      <c r="D128" t="s">
        <v>18</v>
      </c>
      <c r="E128" t="s">
        <v>19</v>
      </c>
      <c r="G128" t="s">
        <v>20</v>
      </c>
      <c r="K128" t="s">
        <v>21</v>
      </c>
    </row>
    <row r="129" spans="1:29">
      <c r="A129">
        <f t="array" ref="A129:A132">A123:D126-F123:I126+K123:N126</f>
        <v>280.96530676979523</v>
      </c>
      <c r="C129">
        <f>SQRT(SUMPRODUCT(A129:A131,A129:A131))</f>
        <v>281.09077428164744</v>
      </c>
      <c r="D129">
        <f>A129+SIGN(A129)*C129</f>
        <v>562.05608105144267</v>
      </c>
      <c r="E129">
        <f>D129/(SQRT(SUMPRODUCT(D129:D131,D129:D131)))</f>
        <v>0.99988840392093559</v>
      </c>
      <c r="G129">
        <f t="array" ref="G129:I131">MMULT(E129:E131,TRANSPOSE(E129:E131))</f>
        <v>0.99977682029555603</v>
      </c>
      <c r="H129">
        <v>1.4453096047057874E-2</v>
      </c>
      <c r="I129">
        <v>3.7733155073563793E-3</v>
      </c>
      <c r="K129">
        <f>1-2*G129</f>
        <v>-0.99955364059111207</v>
      </c>
      <c r="L129">
        <f t="shared" ref="L129:M130" si="32">-2*H129</f>
        <v>-2.8906192094115747E-2</v>
      </c>
      <c r="M129">
        <f t="shared" si="32"/>
        <v>-7.5466310147127586E-3</v>
      </c>
      <c r="N129">
        <v>0</v>
      </c>
    </row>
    <row r="130" spans="1:29">
      <c r="A130">
        <v>8.1252639172690309</v>
      </c>
      <c r="D130">
        <f>A130</f>
        <v>8.1252639172690309</v>
      </c>
      <c r="E130">
        <f>D130/(SQRT(SUMPRODUCT(D129:D131,D129:D131)))</f>
        <v>1.4454709135921459E-2</v>
      </c>
      <c r="G130">
        <v>1.4453096047057874E-2</v>
      </c>
      <c r="H130">
        <v>2.0893861620409132E-4</v>
      </c>
      <c r="I130">
        <v>5.4548265509448988E-5</v>
      </c>
      <c r="K130">
        <f t="shared" ref="K130:L131" si="33">-2*G130</f>
        <v>-2.8906192094115747E-2</v>
      </c>
      <c r="L130">
        <f>1-2*H130</f>
        <v>0.99958212276759184</v>
      </c>
      <c r="M130">
        <f t="shared" si="32"/>
        <v>-1.0909653101889798E-4</v>
      </c>
      <c r="N130">
        <v>0</v>
      </c>
    </row>
    <row r="131" spans="1:29">
      <c r="A131">
        <v>2.1212883551435038</v>
      </c>
      <c r="D131">
        <f>A131</f>
        <v>2.1212883551435038</v>
      </c>
      <c r="E131">
        <f>D131/(SQRT(SUMPRODUCT(D129:D131,D129:D131)))</f>
        <v>3.7737366415689999E-3</v>
      </c>
      <c r="G131">
        <v>3.7733155073563793E-3</v>
      </c>
      <c r="H131">
        <v>5.4548265509448988E-5</v>
      </c>
      <c r="I131">
        <v>1.4241088239920475E-5</v>
      </c>
      <c r="K131">
        <f t="shared" si="33"/>
        <v>-7.5466310147127586E-3</v>
      </c>
      <c r="L131">
        <f t="shared" si="33"/>
        <v>-1.0909653101889798E-4</v>
      </c>
      <c r="M131">
        <f>1-2*I131</f>
        <v>0.99997151782352012</v>
      </c>
      <c r="N131">
        <v>0</v>
      </c>
    </row>
    <row r="132" spans="1:29">
      <c r="A132">
        <v>-1.4004132509949254E-17</v>
      </c>
      <c r="K132">
        <v>0</v>
      </c>
      <c r="L132">
        <v>0</v>
      </c>
      <c r="M132">
        <v>0</v>
      </c>
      <c r="N132">
        <v>1</v>
      </c>
    </row>
    <row r="133" spans="1:29">
      <c r="K133" t="s">
        <v>22</v>
      </c>
      <c r="P133" t="s">
        <v>23</v>
      </c>
      <c r="U133" t="s">
        <v>24</v>
      </c>
      <c r="Z133" t="s">
        <v>25</v>
      </c>
    </row>
    <row r="134" spans="1:29">
      <c r="A134">
        <f t="array" ref="A134:D137">MMULT(MMULT(K129:N132,A117:D120),K129:N132)</f>
        <v>12.543402848628933</v>
      </c>
      <c r="B134">
        <v>10.38361628152467</v>
      </c>
      <c r="C134">
        <v>11.46428805052836</v>
      </c>
      <c r="D134">
        <v>8.8961724410280798</v>
      </c>
      <c r="F134" t="s">
        <v>26</v>
      </c>
      <c r="G134">
        <f>SQRT(A135*A135+A136*A136)</f>
        <v>4.8458706583770043E-2</v>
      </c>
      <c r="H134" t="s">
        <v>27</v>
      </c>
      <c r="I134">
        <f>A135/G134</f>
        <v>0.99811214147838778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12.543402848628933</v>
      </c>
      <c r="V134">
        <v>10.38361628152467</v>
      </c>
      <c r="W134">
        <v>11.46428805052836</v>
      </c>
      <c r="X134">
        <v>8.8961724410280798</v>
      </c>
      <c r="Z134">
        <f t="array" ref="Z134:AC137">MMULT(MMULT(U134:X137,TRANSPOSE(K134:N137)), TRANSPOSE(P134:S137))</f>
        <v>12.543402848628933</v>
      </c>
      <c r="AA134">
        <v>9.6606533353087247</v>
      </c>
      <c r="AB134">
        <v>12.080384545989075</v>
      </c>
      <c r="AC134">
        <v>8.8953559818568149</v>
      </c>
    </row>
    <row r="135" spans="1:29">
      <c r="A135">
        <v>4.8367223401599567E-2</v>
      </c>
      <c r="B135">
        <v>-0.10322784484422237</v>
      </c>
      <c r="C135">
        <v>-6.8651042277252365</v>
      </c>
      <c r="D135">
        <v>0.85492280427172729</v>
      </c>
      <c r="H135" t="s">
        <v>28</v>
      </c>
      <c r="I135">
        <f>A136/G134</f>
        <v>-6.1417855982008537E-2</v>
      </c>
      <c r="K135">
        <v>0</v>
      </c>
      <c r="L135">
        <f>I134</f>
        <v>0.99811214147838778</v>
      </c>
      <c r="M135">
        <f>I135</f>
        <v>-6.1417855982008537E-2</v>
      </c>
      <c r="N135">
        <v>0</v>
      </c>
      <c r="P135">
        <v>0</v>
      </c>
      <c r="Q135">
        <f>I136</f>
        <v>0.99999999642842519</v>
      </c>
      <c r="R135">
        <v>0</v>
      </c>
      <c r="S135">
        <f>I137</f>
        <v>8.45171556576264E-5</v>
      </c>
      <c r="U135">
        <v>4.8458706756843939E-2</v>
      </c>
      <c r="V135">
        <v>-0.45057665623177873</v>
      </c>
      <c r="W135">
        <v>-6.3389533360843542</v>
      </c>
      <c r="X135">
        <v>0.4517241576942187</v>
      </c>
      <c r="Z135">
        <v>4.8458706756843939E-2</v>
      </c>
      <c r="AA135">
        <v>-6.0362929522693384E-2</v>
      </c>
      <c r="AB135">
        <v>-6.354659741192024</v>
      </c>
      <c r="AC135">
        <v>0.45172926101071398</v>
      </c>
    </row>
    <row r="136" spans="1:29">
      <c r="A136">
        <v>-2.9762298620363975E-3</v>
      </c>
      <c r="B136">
        <v>5.6586751037058871</v>
      </c>
      <c r="C136">
        <v>-8.3557226338159882</v>
      </c>
      <c r="D136">
        <v>6.5379969457366585</v>
      </c>
      <c r="F136" t="s">
        <v>26</v>
      </c>
      <c r="G136">
        <f>SQRT(G134*G134+A137*A137)</f>
        <v>4.8458706756843939E-2</v>
      </c>
      <c r="H136" t="s">
        <v>27</v>
      </c>
      <c r="I136">
        <f>G134/G136</f>
        <v>0.99999999642842519</v>
      </c>
      <c r="K136">
        <v>0</v>
      </c>
      <c r="L136">
        <f>-M135</f>
        <v>6.1417855982008537E-2</v>
      </c>
      <c r="M136">
        <f>L135</f>
        <v>0.99811214147838778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-4.3368086899420177E-19</v>
      </c>
      <c r="V136">
        <v>5.6416522927823456</v>
      </c>
      <c r="W136">
        <v>-8.761588194397417</v>
      </c>
      <c r="X136">
        <v>6.5781616581568709</v>
      </c>
      <c r="Z136">
        <v>-4.3368086899420177E-19</v>
      </c>
      <c r="AA136">
        <v>6.1696755588019423</v>
      </c>
      <c r="AB136">
        <v>-8.398549367443092</v>
      </c>
      <c r="AC136">
        <v>6.5776402382198444</v>
      </c>
    </row>
    <row r="137" spans="1:29">
      <c r="A137">
        <v>4.0955920619354514E-6</v>
      </c>
      <c r="B137">
        <v>5.9207199285967954E-8</v>
      </c>
      <c r="C137">
        <v>-5.426892347823077E-4</v>
      </c>
      <c r="D137">
        <v>-0.41313314811360746</v>
      </c>
      <c r="H137" t="s">
        <v>28</v>
      </c>
      <c r="I137">
        <f>A137/G136</f>
        <v>8.45171556576264E-5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-8.45171556576264E-5</v>
      </c>
      <c r="R137">
        <v>0</v>
      </c>
      <c r="S137">
        <f>Q135</f>
        <v>0.99999999642842519</v>
      </c>
      <c r="U137">
        <v>0</v>
      </c>
      <c r="V137">
        <v>3.814066472594227E-5</v>
      </c>
      <c r="W137">
        <v>-6.938928994819067E-6</v>
      </c>
      <c r="X137">
        <v>-0.41317132803022988</v>
      </c>
      <c r="Z137">
        <v>0</v>
      </c>
      <c r="AA137">
        <v>3.5747691068062809E-6</v>
      </c>
      <c r="AB137">
        <v>-4.5833114253893405E-6</v>
      </c>
      <c r="AC137">
        <v>-0.41317132980803151</v>
      </c>
    </row>
    <row r="138" spans="1:29">
      <c r="K138" t="s">
        <v>29</v>
      </c>
      <c r="P138" t="s">
        <v>30</v>
      </c>
      <c r="U138" t="s">
        <v>31</v>
      </c>
    </row>
    <row r="139" spans="1:29">
      <c r="A139">
        <f>Z134</f>
        <v>12.543402848628933</v>
      </c>
      <c r="B139">
        <f t="shared" ref="B139:D142" si="34">AA134</f>
        <v>9.6606533353087247</v>
      </c>
      <c r="C139">
        <f t="shared" si="34"/>
        <v>12.080384545989075</v>
      </c>
      <c r="D139">
        <f t="shared" si="34"/>
        <v>8.8953559818568149</v>
      </c>
      <c r="F139" t="s">
        <v>26</v>
      </c>
      <c r="G139">
        <f>SQRT(B141*B141+B142*B142)</f>
        <v>6.169675558802977</v>
      </c>
      <c r="H139" t="s">
        <v>27</v>
      </c>
      <c r="I139">
        <f>B141/G139</f>
        <v>0.99999999999983225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12.543402848628933</v>
      </c>
      <c r="Q139">
        <v>9.6606533353087247</v>
      </c>
      <c r="R139">
        <v>12.080384545989075</v>
      </c>
      <c r="S139">
        <v>8.8953559818568149</v>
      </c>
      <c r="U139">
        <f t="array" ref="U139:X142">MMULT(P139:S142,TRANSPOSE(K139:N142))</f>
        <v>12.543402848628933</v>
      </c>
      <c r="V139">
        <v>9.6606533353087247</v>
      </c>
      <c r="W139">
        <v>12.080389700041497</v>
      </c>
      <c r="X139">
        <v>8.8953489823648209</v>
      </c>
    </row>
    <row r="140" spans="1:29">
      <c r="A140">
        <f t="shared" ref="A140:A142" si="35">Z135</f>
        <v>4.8458706756843939E-2</v>
      </c>
      <c r="B140">
        <f t="shared" si="34"/>
        <v>-6.0362929522693384E-2</v>
      </c>
      <c r="C140">
        <f t="shared" si="34"/>
        <v>-6.354659741192024</v>
      </c>
      <c r="D140">
        <f t="shared" si="34"/>
        <v>0.45172926101071398</v>
      </c>
      <c r="H140" t="s">
        <v>28</v>
      </c>
      <c r="I140">
        <f>B142/G139</f>
        <v>5.7940957717067505E-7</v>
      </c>
      <c r="K140">
        <v>0</v>
      </c>
      <c r="L140">
        <v>1</v>
      </c>
      <c r="M140">
        <v>0</v>
      </c>
      <c r="N140">
        <v>0</v>
      </c>
      <c r="P140">
        <v>4.8458706756843939E-2</v>
      </c>
      <c r="Q140">
        <v>-6.0362929522693384E-2</v>
      </c>
      <c r="R140">
        <v>-6.354659741192024</v>
      </c>
      <c r="S140">
        <v>0.45172926101071398</v>
      </c>
      <c r="U140">
        <v>4.8458706756843939E-2</v>
      </c>
      <c r="V140">
        <v>-6.0362929522693384E-2</v>
      </c>
      <c r="W140">
        <v>-6.354659479454698</v>
      </c>
      <c r="X140">
        <v>0.45173294296135191</v>
      </c>
    </row>
    <row r="141" spans="1:29">
      <c r="A141">
        <f t="shared" si="35"/>
        <v>-4.3368086899420177E-19</v>
      </c>
      <c r="B141">
        <f t="shared" si="34"/>
        <v>6.1696755588019423</v>
      </c>
      <c r="C141">
        <f t="shared" si="34"/>
        <v>-8.398549367443092</v>
      </c>
      <c r="D141">
        <f t="shared" si="34"/>
        <v>6.5776402382198444</v>
      </c>
      <c r="K141">
        <v>0</v>
      </c>
      <c r="L141">
        <v>0</v>
      </c>
      <c r="M141">
        <f>I139</f>
        <v>0.99999999999983225</v>
      </c>
      <c r="N141">
        <f>I140</f>
        <v>5.7940957717067505E-7</v>
      </c>
      <c r="P141">
        <v>-4.3368086899412902E-19</v>
      </c>
      <c r="Q141">
        <v>6.1696755588029788</v>
      </c>
      <c r="R141">
        <v>-8.398549367444339</v>
      </c>
      <c r="S141">
        <v>6.5776399988233161</v>
      </c>
      <c r="U141">
        <v>-4.3368086899412902E-19</v>
      </c>
      <c r="V141">
        <v>6.1696755588029788</v>
      </c>
      <c r="W141">
        <v>-8.3985455562953195</v>
      </c>
      <c r="X141">
        <v>6.5776448650221511</v>
      </c>
    </row>
    <row r="142" spans="1:29">
      <c r="A142">
        <f t="shared" si="35"/>
        <v>0</v>
      </c>
      <c r="B142">
        <f t="shared" si="34"/>
        <v>3.5747691068062809E-6</v>
      </c>
      <c r="C142">
        <f t="shared" si="34"/>
        <v>-4.5833114253893405E-6</v>
      </c>
      <c r="D142">
        <f t="shared" si="34"/>
        <v>-0.41317132980803151</v>
      </c>
      <c r="K142">
        <v>0</v>
      </c>
      <c r="L142">
        <v>0</v>
      </c>
      <c r="M142">
        <f>-N141</f>
        <v>-5.7940957717067505E-7</v>
      </c>
      <c r="N142">
        <f>M141</f>
        <v>0.99999999999983225</v>
      </c>
      <c r="P142">
        <v>2.5127884893094137E-25</v>
      </c>
      <c r="Q142">
        <v>-4.2351647362715017E-22</v>
      </c>
      <c r="R142">
        <v>2.8288851244867093E-7</v>
      </c>
      <c r="S142">
        <v>-0.4131751409557114</v>
      </c>
      <c r="U142">
        <v>2.5127884893094137E-25</v>
      </c>
      <c r="V142">
        <v>-4.2351647362715017E-22</v>
      </c>
      <c r="W142">
        <v>4.3490878730040687E-8</v>
      </c>
      <c r="X142">
        <v>-0.41317514095580599</v>
      </c>
    </row>
    <row r="144" spans="1:29">
      <c r="A144" t="s">
        <v>32</v>
      </c>
    </row>
    <row r="145" spans="1:48">
      <c r="A145">
        <v>4</v>
      </c>
      <c r="B145">
        <v>4</v>
      </c>
    </row>
    <row r="146" spans="1:48">
      <c r="A146">
        <f>U139</f>
        <v>12.543402848628933</v>
      </c>
      <c r="B146">
        <f t="shared" ref="B146:D149" si="36">V139</f>
        <v>9.6606533353087247</v>
      </c>
      <c r="C146">
        <f t="shared" si="36"/>
        <v>12.080389700041497</v>
      </c>
      <c r="D146">
        <f t="shared" si="36"/>
        <v>8.8953489823648209</v>
      </c>
      <c r="F146">
        <f>C148</f>
        <v>-8.3985455562953195</v>
      </c>
      <c r="G146">
        <f>D148</f>
        <v>6.5776448650221511</v>
      </c>
      <c r="I146" t="s">
        <v>11</v>
      </c>
      <c r="J146">
        <f>F146+G147</f>
        <v>-8.8117206972511255</v>
      </c>
      <c r="L146" t="s">
        <v>82</v>
      </c>
    </row>
    <row r="147" spans="1:48">
      <c r="A147">
        <f t="shared" ref="A147:A149" si="37">U140</f>
        <v>4.8458706756843939E-2</v>
      </c>
      <c r="B147">
        <f t="shared" si="36"/>
        <v>-6.0362929522693384E-2</v>
      </c>
      <c r="C147">
        <f t="shared" si="36"/>
        <v>-6.354659479454698</v>
      </c>
      <c r="D147">
        <f t="shared" si="36"/>
        <v>0.45173294296135191</v>
      </c>
      <c r="F147">
        <f>C149</f>
        <v>4.3490878730040687E-8</v>
      </c>
      <c r="G147">
        <f>D149</f>
        <v>-0.41317514095580599</v>
      </c>
      <c r="I147" t="s">
        <v>12</v>
      </c>
      <c r="J147">
        <f>F146*G147-F147*G146</f>
        <v>3.4700699579785215</v>
      </c>
      <c r="L147">
        <f>D149/C149</f>
        <v>-9500271.1607758645</v>
      </c>
    </row>
    <row r="148" spans="1:48">
      <c r="A148">
        <f t="shared" si="37"/>
        <v>-4.3368086899412902E-19</v>
      </c>
      <c r="B148">
        <f t="shared" si="36"/>
        <v>6.1696755588029788</v>
      </c>
      <c r="C148">
        <f t="shared" si="36"/>
        <v>-8.3985455562953195</v>
      </c>
      <c r="D148">
        <f t="shared" si="36"/>
        <v>6.5776448650221511</v>
      </c>
      <c r="L148" t="s">
        <v>72</v>
      </c>
      <c r="M148">
        <f>D149</f>
        <v>-0.41317514095580599</v>
      </c>
    </row>
    <row r="149" spans="1:48">
      <c r="A149">
        <f t="shared" si="37"/>
        <v>2.5127884893094137E-25</v>
      </c>
      <c r="B149">
        <f t="shared" si="36"/>
        <v>-4.2351647362715017E-22</v>
      </c>
      <c r="C149">
        <f t="shared" si="36"/>
        <v>4.3490878730040687E-8</v>
      </c>
      <c r="D149">
        <f t="shared" si="36"/>
        <v>-0.41317514095580599</v>
      </c>
    </row>
    <row r="150" spans="1:48">
      <c r="F150" s="1"/>
      <c r="G150" s="1"/>
      <c r="H150" s="1"/>
      <c r="I150" s="1" t="s">
        <v>22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s">
        <v>23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35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36</v>
      </c>
      <c r="AT150" s="1"/>
      <c r="AU150" s="1"/>
      <c r="AV150" s="1"/>
    </row>
    <row r="151" spans="1:48">
      <c r="A151">
        <f>A146-M148</f>
        <v>12.956577989584739</v>
      </c>
      <c r="B151">
        <f t="shared" ref="B151:D151" si="38">B146</f>
        <v>9.6606533353087247</v>
      </c>
      <c r="C151">
        <f t="shared" si="38"/>
        <v>12.080389700041497</v>
      </c>
      <c r="D151">
        <f t="shared" si="38"/>
        <v>8.8953489823648209</v>
      </c>
      <c r="F151" s="1" t="s">
        <v>26</v>
      </c>
      <c r="G151" s="1">
        <f>SQRT(SUMPRODUCT(A151:A152,A151:A152))</f>
        <v>12.956668609116011</v>
      </c>
      <c r="H151" s="1"/>
      <c r="I151" s="1">
        <f>G152</f>
        <v>0.99999300595438489</v>
      </c>
      <c r="J151" s="1">
        <f>-G153</f>
        <v>3.7400591323875892E-3</v>
      </c>
      <c r="K151" s="1">
        <v>0</v>
      </c>
      <c r="L151" s="1">
        <v>0</v>
      </c>
      <c r="M151" s="1"/>
      <c r="N151" s="1">
        <f t="array" ref="N151:Q154">MMULT(I151:L154,A151:D154)</f>
        <v>12.956668609116013</v>
      </c>
      <c r="O151" s="1">
        <v>9.6619053067920149</v>
      </c>
      <c r="P151" s="1">
        <v>12.05653840702554</v>
      </c>
      <c r="Q151" s="1">
        <v>8.896976275806999</v>
      </c>
      <c r="R151" s="1"/>
      <c r="S151" s="1"/>
      <c r="T151" s="1"/>
      <c r="U151" s="1"/>
      <c r="V151" s="1">
        <v>1</v>
      </c>
      <c r="W151" s="1">
        <v>0</v>
      </c>
      <c r="X151" s="1">
        <v>0</v>
      </c>
      <c r="Y151" s="1">
        <v>0</v>
      </c>
      <c r="Z151" s="1"/>
      <c r="AA151" s="1">
        <f t="array" ref="AA151:AD154">MMULT(V151:Y154,N151:Q154)</f>
        <v>12.956668609116013</v>
      </c>
      <c r="AB151" s="1">
        <v>9.6619053067920149</v>
      </c>
      <c r="AC151" s="1">
        <v>12.05653840702554</v>
      </c>
      <c r="AD151" s="1">
        <v>8.896976275806999</v>
      </c>
      <c r="AE151" s="1"/>
      <c r="AF151" s="1"/>
      <c r="AG151" s="1"/>
      <c r="AH151" s="1"/>
      <c r="AI151" s="1">
        <v>1</v>
      </c>
      <c r="AJ151" s="1">
        <v>0</v>
      </c>
      <c r="AK151" s="1">
        <v>0</v>
      </c>
      <c r="AL151" s="1">
        <v>0</v>
      </c>
      <c r="AM151" s="1"/>
      <c r="AN151" s="1">
        <f t="array" ref="AN151:AQ154">MMULT(AI151:AL154,AA151:AD154)</f>
        <v>12.956668609116013</v>
      </c>
      <c r="AO151" s="1">
        <v>9.6619053067920149</v>
      </c>
      <c r="AP151" s="1">
        <v>12.05653840702554</v>
      </c>
      <c r="AQ151" s="1">
        <v>8.896976275806999</v>
      </c>
      <c r="AR151" s="1"/>
      <c r="AS151" s="1">
        <f t="array" ref="AS151:AV154">MMULT(AI151:AL154,MMULT(V151:Y154,I151:L154))</f>
        <v>0.99999300595438489</v>
      </c>
      <c r="AT151" s="1">
        <v>3.7400591323875892E-3</v>
      </c>
      <c r="AU151" s="1">
        <v>0</v>
      </c>
      <c r="AV151" s="1">
        <v>0</v>
      </c>
    </row>
    <row r="152" spans="1:48">
      <c r="A152">
        <f t="shared" ref="A152:D154" si="39">A147</f>
        <v>4.8458706756843939E-2</v>
      </c>
      <c r="B152">
        <f>B147-M148</f>
        <v>0.35281221143311259</v>
      </c>
      <c r="C152">
        <f t="shared" si="39"/>
        <v>-6.354659479454698</v>
      </c>
      <c r="D152">
        <f t="shared" si="39"/>
        <v>0.45173294296135191</v>
      </c>
      <c r="F152" s="1" t="s">
        <v>27</v>
      </c>
      <c r="G152" s="1">
        <f>A151/G151</f>
        <v>0.99999300595438489</v>
      </c>
      <c r="H152" s="1"/>
      <c r="I152" s="1">
        <f>-J151</f>
        <v>-3.7400591323875892E-3</v>
      </c>
      <c r="J152" s="1">
        <f>I151</f>
        <v>0.99999300595438489</v>
      </c>
      <c r="K152" s="1">
        <v>0</v>
      </c>
      <c r="L152" s="1">
        <v>0</v>
      </c>
      <c r="M152" s="1"/>
      <c r="N152" s="1">
        <v>0</v>
      </c>
      <c r="O152" s="1">
        <v>0.31667832911686022</v>
      </c>
      <c r="P152" s="1">
        <v>-6.399796406496872</v>
      </c>
      <c r="Q152" s="1">
        <v>0.41846065232327478</v>
      </c>
      <c r="R152" s="1"/>
      <c r="S152" s="1" t="s">
        <v>26</v>
      </c>
      <c r="T152" s="1">
        <f>SQRT(SUMPRODUCT(O152:O153,O152:O153))</f>
        <v>6.1777974768539545</v>
      </c>
      <c r="U152" s="1"/>
      <c r="V152" s="1">
        <v>0</v>
      </c>
      <c r="W152" s="1">
        <f>T153</f>
        <v>5.1260717157424328E-2</v>
      </c>
      <c r="X152" s="1">
        <f>-T154</f>
        <v>0.99868530522708043</v>
      </c>
      <c r="Y152" s="1">
        <v>0</v>
      </c>
      <c r="Z152" s="1"/>
      <c r="AA152" s="1">
        <v>-4.3311071102254723E-19</v>
      </c>
      <c r="AB152" s="1">
        <v>6.1777974768539563</v>
      </c>
      <c r="AC152" s="1">
        <v>-8.3029302440531758</v>
      </c>
      <c r="AD152" s="1">
        <v>6.5904478628402403</v>
      </c>
      <c r="AE152" s="1"/>
      <c r="AF152" s="1" t="s">
        <v>26</v>
      </c>
      <c r="AG152" s="1">
        <f>SQRT(SUMPRODUCT(AC153:AC154,AC153:AC154))</f>
        <v>5.9820468133555185</v>
      </c>
      <c r="AH152" s="1"/>
      <c r="AI152" s="1">
        <v>0</v>
      </c>
      <c r="AJ152" s="1">
        <v>1</v>
      </c>
      <c r="AK152" s="1">
        <v>0</v>
      </c>
      <c r="AL152" s="1">
        <v>0</v>
      </c>
      <c r="AM152" s="1"/>
      <c r="AN152" s="1">
        <v>-4.3311071102254723E-19</v>
      </c>
      <c r="AO152" s="1">
        <v>6.1777974768539563</v>
      </c>
      <c r="AP152" s="1">
        <v>-8.3029302440531758</v>
      </c>
      <c r="AQ152" s="1">
        <v>6.5904478628402403</v>
      </c>
      <c r="AR152" s="1"/>
      <c r="AS152" s="1">
        <v>-1.9171811333736205E-4</v>
      </c>
      <c r="AT152" s="1">
        <v>5.1260358637630267E-2</v>
      </c>
      <c r="AU152" s="1">
        <v>0.99868530522708043</v>
      </c>
      <c r="AV152" s="1">
        <v>0</v>
      </c>
    </row>
    <row r="153" spans="1:48">
      <c r="A153">
        <f t="shared" si="39"/>
        <v>-4.3368086899412902E-19</v>
      </c>
      <c r="B153">
        <f t="shared" si="39"/>
        <v>6.1696755588029788</v>
      </c>
      <c r="C153">
        <f>C148-M148</f>
        <v>-7.9853704153395135</v>
      </c>
      <c r="D153">
        <f t="shared" si="39"/>
        <v>6.5776448650221511</v>
      </c>
      <c r="F153" s="1" t="s">
        <v>28</v>
      </c>
      <c r="G153" s="1">
        <f>-A152/G151</f>
        <v>-3.7400591323875892E-3</v>
      </c>
      <c r="H153" s="1"/>
      <c r="I153" s="1">
        <v>0</v>
      </c>
      <c r="J153" s="1">
        <v>0</v>
      </c>
      <c r="K153" s="1">
        <v>1</v>
      </c>
      <c r="L153" s="1">
        <v>0</v>
      </c>
      <c r="M153" s="1"/>
      <c r="N153" s="1">
        <v>-4.3368086899412902E-19</v>
      </c>
      <c r="O153" s="1">
        <v>6.1696755588029788</v>
      </c>
      <c r="P153" s="1">
        <v>-7.9853704153395135</v>
      </c>
      <c r="Q153" s="1">
        <v>6.5776448650221511</v>
      </c>
      <c r="R153" s="1"/>
      <c r="S153" s="1" t="s">
        <v>27</v>
      </c>
      <c r="T153" s="1">
        <f>O152/T152</f>
        <v>5.1260717157424328E-2</v>
      </c>
      <c r="U153" s="1"/>
      <c r="V153" s="1">
        <v>0</v>
      </c>
      <c r="W153" s="1">
        <f>-X152</f>
        <v>-0.99868530522708043</v>
      </c>
      <c r="X153" s="1">
        <f>W152</f>
        <v>5.1260717157424328E-2</v>
      </c>
      <c r="Y153" s="1">
        <v>0</v>
      </c>
      <c r="Z153" s="1"/>
      <c r="AA153" s="1">
        <v>-2.2230792362094043E-20</v>
      </c>
      <c r="AB153" s="1">
        <v>0</v>
      </c>
      <c r="AC153" s="1">
        <v>5.9820468133555185</v>
      </c>
      <c r="AD153" s="1">
        <v>-8.073571130310786E-2</v>
      </c>
      <c r="AE153" s="1"/>
      <c r="AF153" s="1" t="s">
        <v>27</v>
      </c>
      <c r="AG153" s="1">
        <f>AC153/AG152</f>
        <v>1</v>
      </c>
      <c r="AH153" s="1"/>
      <c r="AI153" s="1">
        <v>0</v>
      </c>
      <c r="AJ153" s="1">
        <f>-AK152</f>
        <v>0</v>
      </c>
      <c r="AK153" s="1">
        <f>AG153</f>
        <v>1</v>
      </c>
      <c r="AL153" s="1">
        <f>-AG154</f>
        <v>7.2702337656306778E-9</v>
      </c>
      <c r="AM153" s="1"/>
      <c r="AN153" s="1">
        <v>-2.2230792362092216E-20</v>
      </c>
      <c r="AO153" s="1">
        <v>-3.0790637668649416E-30</v>
      </c>
      <c r="AP153" s="1">
        <v>5.9820468133555185</v>
      </c>
      <c r="AQ153" s="1">
        <v>-8.073571130310786E-2</v>
      </c>
      <c r="AR153" s="1"/>
      <c r="AS153" s="1">
        <v>3.735142096195829E-3</v>
      </c>
      <c r="AT153" s="1">
        <v>-0.99867832037650051</v>
      </c>
      <c r="AU153" s="1">
        <v>5.1260717157424328E-2</v>
      </c>
      <c r="AV153" s="1">
        <v>7.2702337656306778E-9</v>
      </c>
    </row>
    <row r="154" spans="1:48">
      <c r="A154">
        <f t="shared" si="39"/>
        <v>2.5127884893094137E-25</v>
      </c>
      <c r="B154">
        <f t="shared" si="39"/>
        <v>-4.2351647362715017E-22</v>
      </c>
      <c r="C154">
        <f t="shared" si="39"/>
        <v>4.3490878730040687E-8</v>
      </c>
      <c r="D154">
        <f>D149-M148</f>
        <v>0</v>
      </c>
      <c r="F154" s="1"/>
      <c r="G154" s="1"/>
      <c r="H154" s="1"/>
      <c r="I154" s="1">
        <v>0</v>
      </c>
      <c r="J154" s="1">
        <v>0</v>
      </c>
      <c r="K154" s="1">
        <v>0</v>
      </c>
      <c r="L154" s="1">
        <v>1</v>
      </c>
      <c r="M154" s="1"/>
      <c r="N154" s="1">
        <v>2.5127884893094137E-25</v>
      </c>
      <c r="O154" s="1">
        <v>-4.2351647362715017E-22</v>
      </c>
      <c r="P154" s="1">
        <v>4.3490878730040687E-8</v>
      </c>
      <c r="Q154" s="1">
        <v>0</v>
      </c>
      <c r="R154" s="1"/>
      <c r="S154" s="1" t="s">
        <v>28</v>
      </c>
      <c r="T154" s="1">
        <f>-O153/T152</f>
        <v>-0.99868530522708043</v>
      </c>
      <c r="U154" s="1"/>
      <c r="V154" s="1">
        <v>0</v>
      </c>
      <c r="W154" s="1">
        <v>0</v>
      </c>
      <c r="X154" s="1">
        <v>0</v>
      </c>
      <c r="Y154" s="1">
        <v>1</v>
      </c>
      <c r="Z154" s="1"/>
      <c r="AA154" s="1">
        <v>2.5127884893094137E-25</v>
      </c>
      <c r="AB154" s="1">
        <v>-4.2351647362715017E-22</v>
      </c>
      <c r="AC154" s="1">
        <v>4.3490878730040687E-8</v>
      </c>
      <c r="AD154" s="1">
        <v>0</v>
      </c>
      <c r="AE154" s="1"/>
      <c r="AF154" s="1" t="s">
        <v>28</v>
      </c>
      <c r="AG154" s="1">
        <f>-AC154/AG152</f>
        <v>-7.2702337656306778E-9</v>
      </c>
      <c r="AH154" s="1"/>
      <c r="AI154" s="1">
        <v>0</v>
      </c>
      <c r="AJ154" s="1">
        <v>0</v>
      </c>
      <c r="AK154" s="1">
        <f>-AL153</f>
        <v>-7.2702337656306778E-9</v>
      </c>
      <c r="AL154" s="1">
        <f>AK153</f>
        <v>1</v>
      </c>
      <c r="AM154" s="1"/>
      <c r="AN154" s="1">
        <v>2.5144047198820901E-25</v>
      </c>
      <c r="AO154" s="1">
        <v>-4.2351647362715017E-22</v>
      </c>
      <c r="AP154" s="1">
        <v>0</v>
      </c>
      <c r="AQ154" s="1">
        <v>5.8696749440806511E-10</v>
      </c>
      <c r="AR154" s="1"/>
      <c r="AS154" s="1">
        <v>-2.7155356187191465E-11</v>
      </c>
      <c r="AT154" s="1">
        <v>7.2606248458045656E-9</v>
      </c>
      <c r="AU154" s="1">
        <v>-3.7267739672835018E-10</v>
      </c>
      <c r="AV154" s="1">
        <v>1</v>
      </c>
    </row>
    <row r="156" spans="1:48">
      <c r="A156" s="1">
        <f t="array" ref="A156:D159">MMULT(AN151:AQ154,TRANSPOSE(AS151:AV154))</f>
        <v>12.992714086763673</v>
      </c>
      <c r="B156" s="1">
        <v>12.533476442090423</v>
      </c>
      <c r="C156" s="1">
        <v>-8.9827134952122218</v>
      </c>
      <c r="D156" s="1">
        <v>8.8969763411134259</v>
      </c>
    </row>
    <row r="157" spans="1:48">
      <c r="A157" s="1">
        <v>2.3105327871348644E-2</v>
      </c>
      <c r="B157" s="1">
        <v>-7.9753383108072216</v>
      </c>
      <c r="C157" s="1">
        <v>-6.5952465187148288</v>
      </c>
      <c r="D157" s="1">
        <v>6.5904479107892247</v>
      </c>
    </row>
    <row r="158" spans="1:48">
      <c r="A158" s="1">
        <v>-2.2230636878927892E-20</v>
      </c>
      <c r="B158" s="1">
        <v>5.9741822476786401</v>
      </c>
      <c r="C158" s="1">
        <v>0.30664400913492129</v>
      </c>
      <c r="D158" s="1">
        <v>-8.073571353248149E-2</v>
      </c>
    </row>
    <row r="159" spans="1:48">
      <c r="A159" s="1">
        <v>-1.3325379415037321E-24</v>
      </c>
      <c r="B159" s="1">
        <v>-2.1709654532765104E-23</v>
      </c>
      <c r="C159" s="1">
        <v>4.2678138548328508E-18</v>
      </c>
      <c r="D159" s="1">
        <v>5.8696749440806511E-10</v>
      </c>
    </row>
    <row r="161" spans="1:35">
      <c r="A161" t="s">
        <v>33</v>
      </c>
    </row>
    <row r="162" spans="1:35">
      <c r="A162">
        <v>4</v>
      </c>
      <c r="B162">
        <v>4</v>
      </c>
    </row>
    <row r="163" spans="1:35">
      <c r="A163">
        <f>A156+M148</f>
        <v>12.579538945807867</v>
      </c>
      <c r="B163">
        <f t="shared" ref="B163:D163" si="40">B156</f>
        <v>12.533476442090423</v>
      </c>
      <c r="C163">
        <f t="shared" si="40"/>
        <v>-8.9827134952122218</v>
      </c>
      <c r="D163" s="2">
        <f t="shared" si="40"/>
        <v>8.8969763411134259</v>
      </c>
      <c r="F163" t="s">
        <v>83</v>
      </c>
    </row>
    <row r="164" spans="1:35">
      <c r="A164">
        <f t="shared" ref="A164:D166" si="41">A157</f>
        <v>2.3105327871348644E-2</v>
      </c>
      <c r="B164">
        <f>B157+M148</f>
        <v>-8.3885134517630284</v>
      </c>
      <c r="C164">
        <f t="shared" si="41"/>
        <v>-6.5952465187148288</v>
      </c>
      <c r="D164" s="2">
        <f t="shared" si="41"/>
        <v>6.5904479107892247</v>
      </c>
    </row>
    <row r="165" spans="1:35">
      <c r="A165">
        <f t="shared" si="41"/>
        <v>-2.2230636878927892E-20</v>
      </c>
      <c r="B165">
        <f t="shared" si="41"/>
        <v>5.9741822476786401</v>
      </c>
      <c r="C165">
        <f>C158+M148</f>
        <v>-0.10653113182088469</v>
      </c>
      <c r="D165" s="2">
        <f t="shared" si="41"/>
        <v>-8.073571353248149E-2</v>
      </c>
      <c r="L165" t="s">
        <v>72</v>
      </c>
      <c r="M165">
        <v>12.587508723557315</v>
      </c>
    </row>
    <row r="166" spans="1:35">
      <c r="A166" s="2">
        <f t="shared" si="41"/>
        <v>-1.3325379415037321E-24</v>
      </c>
      <c r="B166" s="2">
        <f t="shared" si="41"/>
        <v>-2.1709654532765104E-23</v>
      </c>
      <c r="C166" s="2">
        <f t="shared" si="41"/>
        <v>4.2678138548328508E-18</v>
      </c>
      <c r="D166" s="2">
        <f>D159+M148</f>
        <v>-0.41317514036883851</v>
      </c>
    </row>
    <row r="167" spans="1:35">
      <c r="F167" s="1"/>
      <c r="G167" s="1"/>
      <c r="H167" s="1"/>
      <c r="I167" s="1" t="s">
        <v>22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85</v>
      </c>
      <c r="AG167" s="1"/>
      <c r="AH167" s="1"/>
      <c r="AI167" s="1"/>
    </row>
    <row r="168" spans="1:35">
      <c r="A168">
        <f>A163-M165</f>
        <v>-7.9697777494480704E-3</v>
      </c>
      <c r="B168">
        <f t="shared" ref="B168:D170" si="42">B163</f>
        <v>12.533476442090423</v>
      </c>
      <c r="C168">
        <f t="shared" si="42"/>
        <v>-8.9827134952122218</v>
      </c>
      <c r="D168">
        <f t="shared" si="42"/>
        <v>8.8969763411134259</v>
      </c>
      <c r="F168" s="1" t="s">
        <v>26</v>
      </c>
      <c r="G168" s="1">
        <f>SQRT(SUMPRODUCT(A168:A169,A168:A169))</f>
        <v>2.4441226103003057E-2</v>
      </c>
      <c r="H168" s="1"/>
      <c r="I168" s="1">
        <f>G169</f>
        <v>-0.326079293888977</v>
      </c>
      <c r="J168" s="1">
        <f>-G170</f>
        <v>0.94534242161074422</v>
      </c>
      <c r="K168" s="1">
        <v>0</v>
      </c>
      <c r="L168" s="1">
        <v>0</v>
      </c>
      <c r="M168" s="1"/>
      <c r="N168" s="1">
        <f t="array" ref="N168:Q171">MMULT(I168:L171,A168:D171)</f>
        <v>2.4441226103003057E-2</v>
      </c>
      <c r="O168" s="1">
        <v>-23.916430747188979</v>
      </c>
      <c r="P168" s="1">
        <v>-3.3056894413959212</v>
      </c>
      <c r="Q168" s="1">
        <v>3.3291102244277555</v>
      </c>
      <c r="R168" s="1"/>
      <c r="S168" s="1"/>
      <c r="T168" s="1"/>
      <c r="U168" s="1"/>
      <c r="V168" s="1">
        <v>1</v>
      </c>
      <c r="W168" s="1">
        <v>0</v>
      </c>
      <c r="X168" s="1">
        <v>0</v>
      </c>
      <c r="Y168" s="1">
        <v>0</v>
      </c>
      <c r="Z168" s="1"/>
      <c r="AA168" s="1">
        <f t="array" ref="AA168:AD171">MMULT(V168:Y171,N168:Q171)</f>
        <v>2.4441226103003057E-2</v>
      </c>
      <c r="AB168" s="1">
        <v>-23.916430747188979</v>
      </c>
      <c r="AC168" s="1">
        <v>-3.3056894413959212</v>
      </c>
      <c r="AD168" s="1">
        <v>3.3291102244277555</v>
      </c>
      <c r="AE168" s="1"/>
      <c r="AF168" s="1">
        <f t="array" ref="AF168:AI171">MMULT(V168:Y171, I168:L171)</f>
        <v>-0.326079293888977</v>
      </c>
      <c r="AG168" s="1">
        <v>0.94534242161074422</v>
      </c>
      <c r="AH168" s="1">
        <v>0</v>
      </c>
      <c r="AI168" s="1">
        <v>0</v>
      </c>
    </row>
    <row r="169" spans="1:35">
      <c r="A169">
        <f t="shared" ref="A169:C171" si="43">A164</f>
        <v>2.3105327871348644E-2</v>
      </c>
      <c r="B169">
        <f>B164-M165</f>
        <v>-20.976022175320345</v>
      </c>
      <c r="C169">
        <f t="shared" si="42"/>
        <v>-6.5952465187148288</v>
      </c>
      <c r="D169">
        <f t="shared" si="42"/>
        <v>6.5904479107892247</v>
      </c>
      <c r="F169" s="1" t="s">
        <v>27</v>
      </c>
      <c r="G169" s="1">
        <f>A168/G168</f>
        <v>-0.326079293888977</v>
      </c>
      <c r="H169" s="1"/>
      <c r="I169" s="1">
        <f>-J168</f>
        <v>-0.94534242161074422</v>
      </c>
      <c r="J169" s="1">
        <f>I168</f>
        <v>-0.326079293888977</v>
      </c>
      <c r="K169" s="1">
        <v>0</v>
      </c>
      <c r="L169" s="1">
        <v>0</v>
      </c>
      <c r="M169" s="1"/>
      <c r="N169" s="1">
        <v>8.6736173798840355E-19</v>
      </c>
      <c r="O169" s="1">
        <v>-5.0085804714389948</v>
      </c>
      <c r="P169" s="1">
        <v>10.642313456045699</v>
      </c>
      <c r="Q169" s="1">
        <v>-10.5596977604839</v>
      </c>
      <c r="R169" s="1"/>
      <c r="S169" s="1" t="s">
        <v>26</v>
      </c>
      <c r="T169" s="1">
        <f>SQRT(SUMPRODUCT(O169:O170,O169:O170))</f>
        <v>7.7959432955453618</v>
      </c>
      <c r="U169" s="1"/>
      <c r="V169" s="1">
        <v>0</v>
      </c>
      <c r="W169" s="1">
        <f>T170</f>
        <v>-0.64245983860617883</v>
      </c>
      <c r="X169" s="1">
        <f>-T171</f>
        <v>0.76631935625959668</v>
      </c>
      <c r="Y169" s="1">
        <v>0</v>
      </c>
      <c r="Z169" s="1"/>
      <c r="AA169" s="1">
        <v>-5.7428084954350538E-19</v>
      </c>
      <c r="AB169" s="1">
        <v>7.7959432955453618</v>
      </c>
      <c r="AC169" s="1">
        <v>-16.564947435674572</v>
      </c>
      <c r="AD169" s="1">
        <v>6.7223123789091437</v>
      </c>
      <c r="AE169" s="1"/>
      <c r="AF169" s="1">
        <v>0.60734453961561297</v>
      </c>
      <c r="AG169" s="1">
        <v>0.20949285052472891</v>
      </c>
      <c r="AH169" s="1">
        <v>0.76631935625959668</v>
      </c>
      <c r="AI169" s="1">
        <v>0</v>
      </c>
    </row>
    <row r="170" spans="1:35">
      <c r="A170">
        <f t="shared" si="43"/>
        <v>-2.2230636878927892E-20</v>
      </c>
      <c r="B170">
        <f t="shared" si="43"/>
        <v>5.9741822476786401</v>
      </c>
      <c r="C170">
        <f>C165-M165</f>
        <v>-12.6940398553782</v>
      </c>
      <c r="D170">
        <f t="shared" si="42"/>
        <v>-8.073571353248149E-2</v>
      </c>
      <c r="F170" s="1" t="s">
        <v>28</v>
      </c>
      <c r="G170" s="1">
        <f>-A169/G168</f>
        <v>-0.94534242161074422</v>
      </c>
      <c r="H170" s="1"/>
      <c r="I170" s="1">
        <v>0</v>
      </c>
      <c r="J170" s="1">
        <v>0</v>
      </c>
      <c r="K170" s="1">
        <v>1</v>
      </c>
      <c r="L170" s="1">
        <v>0</v>
      </c>
      <c r="M170" s="1"/>
      <c r="N170" s="1">
        <v>-2.2230636878927892E-20</v>
      </c>
      <c r="O170" s="1">
        <v>5.9741822476786401</v>
      </c>
      <c r="P170" s="1">
        <v>-12.6940398553782</v>
      </c>
      <c r="Q170" s="1">
        <v>-8.073571353248149E-2</v>
      </c>
      <c r="R170" s="1"/>
      <c r="S170" s="1" t="s">
        <v>27</v>
      </c>
      <c r="T170" s="1">
        <f>O169/T169</f>
        <v>-0.64245983860617883</v>
      </c>
      <c r="U170" s="1"/>
      <c r="V170" s="1">
        <v>0</v>
      </c>
      <c r="W170" s="1">
        <f>-X169</f>
        <v>-0.76631935625959668</v>
      </c>
      <c r="X170" s="1">
        <f>W169</f>
        <v>-0.64245983860617883</v>
      </c>
      <c r="Y170" s="1">
        <v>0</v>
      </c>
      <c r="Z170" s="1"/>
      <c r="AA170" s="1">
        <v>-6.5039379731812975E-19</v>
      </c>
      <c r="AB170" s="1">
        <v>0</v>
      </c>
      <c r="AC170" s="1">
        <v>-3.1032953984322376E-12</v>
      </c>
      <c r="AD170" s="1">
        <v>8.1439702435957582</v>
      </c>
      <c r="AE170" s="1"/>
      <c r="AF170" s="1">
        <v>0.72443419597363379</v>
      </c>
      <c r="AG170" s="1">
        <v>0.24988087458258468</v>
      </c>
      <c r="AH170" s="1">
        <v>-0.64245983860617883</v>
      </c>
      <c r="AI170" s="1">
        <v>0</v>
      </c>
    </row>
    <row r="171" spans="1:35">
      <c r="A171">
        <f t="shared" si="43"/>
        <v>-1.3325379415037321E-24</v>
      </c>
      <c r="B171">
        <f t="shared" si="43"/>
        <v>-2.1709654532765104E-23</v>
      </c>
      <c r="C171">
        <f t="shared" si="43"/>
        <v>4.2678138548328508E-18</v>
      </c>
      <c r="D171">
        <f>D166-M165</f>
        <v>-13.000683863926154</v>
      </c>
      <c r="F171" s="1"/>
      <c r="G171" s="1"/>
      <c r="H171" s="1"/>
      <c r="I171" s="1">
        <v>0</v>
      </c>
      <c r="J171" s="1">
        <v>0</v>
      </c>
      <c r="K171" s="1">
        <v>0</v>
      </c>
      <c r="L171" s="1">
        <v>1</v>
      </c>
      <c r="M171" s="1"/>
      <c r="N171" s="1">
        <v>-1.3325379415037321E-24</v>
      </c>
      <c r="O171" s="1">
        <v>-2.1709654532765104E-23</v>
      </c>
      <c r="P171" s="1">
        <v>4.2678138548328508E-18</v>
      </c>
      <c r="Q171" s="1">
        <v>-13.000683863926154</v>
      </c>
      <c r="R171" s="1"/>
      <c r="S171" s="1" t="s">
        <v>28</v>
      </c>
      <c r="T171" s="1">
        <f>-O170/T169</f>
        <v>-0.76631935625959668</v>
      </c>
      <c r="U171" s="1"/>
      <c r="V171" s="1">
        <v>0</v>
      </c>
      <c r="W171" s="1">
        <v>0</v>
      </c>
      <c r="X171" s="1">
        <v>0</v>
      </c>
      <c r="Y171" s="1">
        <v>1</v>
      </c>
      <c r="Z171" s="1"/>
      <c r="AA171" s="1">
        <v>-1.3325379415037321E-24</v>
      </c>
      <c r="AB171" s="1">
        <v>-2.1709654532765104E-23</v>
      </c>
      <c r="AC171" s="1">
        <v>4.2678138548328508E-18</v>
      </c>
      <c r="AD171" s="1">
        <v>-13.000683863926154</v>
      </c>
      <c r="AE171" s="1"/>
      <c r="AF171" s="1">
        <v>0</v>
      </c>
      <c r="AG171" s="1">
        <v>0</v>
      </c>
      <c r="AH171" s="1">
        <v>0</v>
      </c>
      <c r="AI171" s="1">
        <v>1</v>
      </c>
    </row>
    <row r="173" spans="1:35">
      <c r="A173" s="1">
        <f t="array" ref="A173:D176">MMULT(AA168:AD171,TRANSPOSE(AF168:AI171))</f>
        <v>-22.617186336582737</v>
      </c>
      <c r="B173" s="1">
        <v>-7.5286908111153901</v>
      </c>
      <c r="C173" s="1">
        <v>-3.8347798670194888</v>
      </c>
      <c r="D173" s="1">
        <v>3.3291102244277555</v>
      </c>
    </row>
    <row r="174" spans="1:35">
      <c r="A174" s="1">
        <v>7.3698359137508982</v>
      </c>
      <c r="B174" s="1">
        <v>-11.060845471867248</v>
      </c>
      <c r="C174" s="1">
        <v>12.590370584930435</v>
      </c>
      <c r="D174" s="1">
        <v>6.7223123789091437</v>
      </c>
    </row>
    <row r="175" spans="1:35">
      <c r="A175" s="1">
        <v>2.1207995017926617E-19</v>
      </c>
      <c r="B175" s="1">
        <v>-2.3781157270230822E-12</v>
      </c>
      <c r="C175" s="1">
        <v>1.9937421896565653E-12</v>
      </c>
      <c r="D175" s="1">
        <v>8.1439702435957582</v>
      </c>
    </row>
    <row r="176" spans="1:35">
      <c r="A176" s="1">
        <v>-2.0088544357291023E-23</v>
      </c>
      <c r="B176" s="1">
        <v>3.2705030085442435E-18</v>
      </c>
      <c r="C176" s="1">
        <v>-2.741905390540641E-18</v>
      </c>
      <c r="D176" s="1">
        <v>-13.000683863926154</v>
      </c>
    </row>
    <row r="178" spans="1:35">
      <c r="A178" t="s">
        <v>34</v>
      </c>
    </row>
    <row r="179" spans="1:35">
      <c r="A179">
        <v>4</v>
      </c>
      <c r="B179">
        <v>4</v>
      </c>
    </row>
    <row r="180" spans="1:35">
      <c r="A180">
        <f>A173+M165</f>
        <v>-10.029677613025422</v>
      </c>
      <c r="B180">
        <f t="shared" ref="B180:D182" si="44">B173</f>
        <v>-7.5286908111153901</v>
      </c>
      <c r="C180">
        <f t="shared" si="44"/>
        <v>-3.8347798670194888</v>
      </c>
      <c r="D180" s="2">
        <f t="shared" si="44"/>
        <v>3.3291102244277555</v>
      </c>
      <c r="F180" t="s">
        <v>83</v>
      </c>
      <c r="L180" t="s">
        <v>72</v>
      </c>
      <c r="M180">
        <v>12.587508723557301</v>
      </c>
    </row>
    <row r="181" spans="1:35">
      <c r="A181">
        <f t="shared" ref="A181:C183" si="45">A174</f>
        <v>7.3698359137508982</v>
      </c>
      <c r="B181">
        <f>B174+M165</f>
        <v>1.5266632516900671</v>
      </c>
      <c r="C181">
        <f t="shared" si="44"/>
        <v>12.590370584930435</v>
      </c>
      <c r="D181" s="2">
        <f t="shared" si="44"/>
        <v>6.7223123789091437</v>
      </c>
      <c r="F181">
        <f>A180</f>
        <v>-10.029677613025422</v>
      </c>
      <c r="G181">
        <f>B180</f>
        <v>-7.5286908111153901</v>
      </c>
      <c r="I181" t="s">
        <v>11</v>
      </c>
      <c r="J181">
        <f>F181+G182</f>
        <v>-8.5030143613353548</v>
      </c>
    </row>
    <row r="182" spans="1:35">
      <c r="A182">
        <f t="shared" si="45"/>
        <v>2.1207995017926617E-19</v>
      </c>
      <c r="B182">
        <f t="shared" si="45"/>
        <v>-2.3781157270230822E-12</v>
      </c>
      <c r="C182">
        <f>C175+M165</f>
        <v>12.587508723559308</v>
      </c>
      <c r="D182" s="2">
        <f t="shared" si="44"/>
        <v>8.1439702435957582</v>
      </c>
      <c r="F182">
        <f>A181</f>
        <v>7.3698359137508982</v>
      </c>
      <c r="G182">
        <f>B181</f>
        <v>1.5266632516900671</v>
      </c>
      <c r="I182" t="s">
        <v>12</v>
      </c>
      <c r="J182">
        <f>F181*G182-F182*G181</f>
        <v>40.173275685180123</v>
      </c>
    </row>
    <row r="183" spans="1:35">
      <c r="A183" s="2">
        <f t="shared" si="45"/>
        <v>-2.0088544357291023E-23</v>
      </c>
      <c r="B183" s="2">
        <f t="shared" si="45"/>
        <v>3.2705030085442435E-18</v>
      </c>
      <c r="C183" s="2">
        <f t="shared" si="45"/>
        <v>-2.741905390540641E-18</v>
      </c>
      <c r="D183" s="2">
        <f>D176+M165</f>
        <v>-0.41317514036883907</v>
      </c>
      <c r="I183" t="s">
        <v>84</v>
      </c>
      <c r="J183">
        <f>J181*J181-4*J182</f>
        <v>-88.391849511645205</v>
      </c>
    </row>
    <row r="184" spans="1:35">
      <c r="F184" s="1"/>
      <c r="G184" s="1"/>
      <c r="H184" s="1"/>
      <c r="I184" s="1" t="s">
        <v>22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23</v>
      </c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85</v>
      </c>
      <c r="AG184" s="1"/>
      <c r="AH184" s="1"/>
      <c r="AI184" s="1"/>
    </row>
    <row r="185" spans="1:35">
      <c r="A185">
        <f>A180-M180</f>
        <v>-22.617186336582723</v>
      </c>
      <c r="B185">
        <f t="shared" ref="B185:D188" si="46">B180</f>
        <v>-7.5286908111153901</v>
      </c>
      <c r="C185">
        <f t="shared" si="46"/>
        <v>-3.8347798670194888</v>
      </c>
      <c r="D185" s="2">
        <f>D180</f>
        <v>3.3291102244277555</v>
      </c>
      <c r="F185" s="1" t="s">
        <v>26</v>
      </c>
      <c r="G185" s="1">
        <f>SQRT(SUMPRODUCT(A185:A186,A185:A186))</f>
        <v>23.787635426399923</v>
      </c>
      <c r="H185" s="1"/>
      <c r="I185" s="1">
        <f>G186</f>
        <v>-0.95079590430757077</v>
      </c>
      <c r="J185" s="1">
        <f>-G187</f>
        <v>0.30981792774458483</v>
      </c>
      <c r="K185" s="1">
        <v>0</v>
      </c>
      <c r="L185" s="1">
        <v>0</v>
      </c>
      <c r="M185" s="1"/>
      <c r="N185" s="1">
        <f t="array" ref="N185:Q188">MMULT(I185:L188,A185:D188)</f>
        <v>23.787635426399927</v>
      </c>
      <c r="O185" s="1">
        <v>3.7314001648095751</v>
      </c>
      <c r="P185" s="1">
        <v>7.5468155156427841</v>
      </c>
      <c r="Q185" s="1">
        <v>-1.0826114754889664</v>
      </c>
      <c r="R185" s="1"/>
      <c r="S185" s="1"/>
      <c r="T185" s="1"/>
      <c r="U185" s="1"/>
      <c r="V185" s="1">
        <v>1</v>
      </c>
      <c r="W185" s="1">
        <v>0</v>
      </c>
      <c r="X185" s="1">
        <v>0</v>
      </c>
      <c r="Y185" s="1">
        <v>0</v>
      </c>
      <c r="Z185" s="1"/>
      <c r="AA185" s="1">
        <f t="array" ref="AA185:AD188">MMULT(V185:Y188,N185:Q188)</f>
        <v>23.787635426399927</v>
      </c>
      <c r="AB185" s="1">
        <v>3.7314001648095751</v>
      </c>
      <c r="AC185" s="1">
        <v>7.5468155156427841</v>
      </c>
      <c r="AD185" s="1">
        <v>-1.0826114754889664</v>
      </c>
      <c r="AE185" s="1"/>
      <c r="AF185" s="1">
        <f t="array" ref="AF185:AI188">MMULT(V185:Y188, I185:L188)</f>
        <v>-0.95079590430757077</v>
      </c>
      <c r="AG185" s="1">
        <v>0.30981792774458483</v>
      </c>
      <c r="AH185" s="1">
        <v>0</v>
      </c>
      <c r="AI185" s="1">
        <v>0</v>
      </c>
    </row>
    <row r="186" spans="1:35">
      <c r="A186">
        <f t="shared" ref="A186:C188" si="47">A181</f>
        <v>7.3698359137508982</v>
      </c>
      <c r="B186">
        <f>B181-M180</f>
        <v>-11.060845471867234</v>
      </c>
      <c r="C186">
        <f t="shared" si="46"/>
        <v>12.590370584930435</v>
      </c>
      <c r="D186" s="2">
        <f t="shared" si="46"/>
        <v>6.7223123789091437</v>
      </c>
      <c r="F186" s="1" t="s">
        <v>27</v>
      </c>
      <c r="G186" s="1">
        <f>A185/G185</f>
        <v>-0.95079590430757077</v>
      </c>
      <c r="H186" s="1"/>
      <c r="I186" s="1">
        <f>-J185</f>
        <v>-0.30981792774458483</v>
      </c>
      <c r="J186" s="1">
        <f>I185</f>
        <v>-0.95079590430757077</v>
      </c>
      <c r="K186" s="1">
        <v>0</v>
      </c>
      <c r="L186" s="1">
        <v>0</v>
      </c>
      <c r="M186" s="1"/>
      <c r="N186" s="1">
        <v>0</v>
      </c>
      <c r="O186" s="1">
        <v>12.849129958559773</v>
      </c>
      <c r="P186" s="1">
        <v>-10.782789234109739</v>
      </c>
      <c r="Q186" s="1">
        <v>-7.4229651083084134</v>
      </c>
      <c r="R186" s="1"/>
      <c r="S186" s="1" t="s">
        <v>26</v>
      </c>
      <c r="T186" s="1">
        <f>SQRT(SUMPRODUCT(O186:O187,O186:O187))</f>
        <v>12.849129958559773</v>
      </c>
      <c r="U186" s="1"/>
      <c r="V186" s="1">
        <v>0</v>
      </c>
      <c r="W186" s="1">
        <f>T187</f>
        <v>1</v>
      </c>
      <c r="X186" s="1">
        <f>-T188</f>
        <v>-1.8507990305124436E-13</v>
      </c>
      <c r="Y186" s="1">
        <v>0</v>
      </c>
      <c r="Z186" s="1"/>
      <c r="AA186" s="1">
        <v>-3.9251736618291318E-32</v>
      </c>
      <c r="AB186" s="1">
        <v>12.849129958559773</v>
      </c>
      <c r="AC186" s="1">
        <v>-10.782789234109739</v>
      </c>
      <c r="AD186" s="1">
        <v>-7.4229651083099206</v>
      </c>
      <c r="AE186" s="1"/>
      <c r="AF186" s="1">
        <v>-0.30981792774458483</v>
      </c>
      <c r="AG186" s="1">
        <v>-0.95079590430757077</v>
      </c>
      <c r="AH186" s="1">
        <v>-1.8507990305124436E-13</v>
      </c>
      <c r="AI186" s="1">
        <v>0</v>
      </c>
    </row>
    <row r="187" spans="1:35">
      <c r="A187">
        <f t="shared" si="47"/>
        <v>2.1207995017926617E-19</v>
      </c>
      <c r="B187">
        <f t="shared" si="47"/>
        <v>-2.3781157270230822E-12</v>
      </c>
      <c r="C187">
        <f>C182-M180</f>
        <v>2.007283228522283E-12</v>
      </c>
      <c r="D187" s="2">
        <f t="shared" si="46"/>
        <v>8.1439702435957582</v>
      </c>
      <c r="F187" s="1" t="s">
        <v>28</v>
      </c>
      <c r="G187" s="1">
        <f>-A186/G185</f>
        <v>-0.30981792774458483</v>
      </c>
      <c r="H187" s="1"/>
      <c r="I187" s="1">
        <v>0</v>
      </c>
      <c r="J187" s="1">
        <v>0</v>
      </c>
      <c r="K187" s="1">
        <v>1</v>
      </c>
      <c r="L187" s="1">
        <v>0</v>
      </c>
      <c r="M187" s="1"/>
      <c r="N187" s="1">
        <v>2.1207995017926617E-19</v>
      </c>
      <c r="O187" s="1">
        <v>-2.3781157270230822E-12</v>
      </c>
      <c r="P187" s="1">
        <v>2.007283228522283E-12</v>
      </c>
      <c r="Q187" s="1">
        <v>8.1439702435957582</v>
      </c>
      <c r="R187" s="1"/>
      <c r="S187" s="1" t="s">
        <v>27</v>
      </c>
      <c r="T187" s="1">
        <f>O186/T186</f>
        <v>1</v>
      </c>
      <c r="U187" s="1"/>
      <c r="V187" s="1">
        <v>0</v>
      </c>
      <c r="W187" s="1">
        <f>-X186</f>
        <v>1.8507990305124436E-13</v>
      </c>
      <c r="X187" s="1">
        <f>W186</f>
        <v>1</v>
      </c>
      <c r="Y187" s="1">
        <v>0</v>
      </c>
      <c r="Z187" s="1"/>
      <c r="AA187" s="1">
        <v>2.1207995017926617E-19</v>
      </c>
      <c r="AB187" s="1">
        <v>0</v>
      </c>
      <c r="AC187" s="1">
        <v>1.160564245125121E-14</v>
      </c>
      <c r="AD187" s="1">
        <v>8.143970243594385</v>
      </c>
      <c r="AE187" s="1"/>
      <c r="AF187" s="1">
        <v>-5.7341072030505196E-14</v>
      </c>
      <c r="AG187" s="1">
        <v>-1.7597321379076541E-13</v>
      </c>
      <c r="AH187" s="1">
        <v>1</v>
      </c>
      <c r="AI187" s="1">
        <v>0</v>
      </c>
    </row>
    <row r="188" spans="1:35">
      <c r="A188" s="2">
        <f>A183</f>
        <v>-2.0088544357291023E-23</v>
      </c>
      <c r="B188" s="2">
        <f t="shared" si="47"/>
        <v>3.2705030085442435E-18</v>
      </c>
      <c r="C188" s="2">
        <f t="shared" si="47"/>
        <v>-2.741905390540641E-18</v>
      </c>
      <c r="D188" s="2">
        <f t="shared" si="46"/>
        <v>-0.41317514036883907</v>
      </c>
      <c r="F188" s="1"/>
      <c r="G188" s="1"/>
      <c r="H188" s="1"/>
      <c r="I188" s="1">
        <v>0</v>
      </c>
      <c r="J188" s="1">
        <v>0</v>
      </c>
      <c r="K188" s="1">
        <v>0</v>
      </c>
      <c r="L188" s="1">
        <v>1</v>
      </c>
      <c r="M188" s="1"/>
      <c r="N188" s="1">
        <v>-2.0088544357291023E-23</v>
      </c>
      <c r="O188" s="1">
        <v>3.2705030085442435E-18</v>
      </c>
      <c r="P188" s="1">
        <v>-2.741905390540641E-18</v>
      </c>
      <c r="Q188" s="1">
        <v>-0.41317514036883907</v>
      </c>
      <c r="R188" s="1"/>
      <c r="S188" s="1" t="s">
        <v>28</v>
      </c>
      <c r="T188" s="1">
        <f>-O187/T186</f>
        <v>1.8507990305124436E-13</v>
      </c>
      <c r="U188" s="1"/>
      <c r="V188" s="1">
        <v>0</v>
      </c>
      <c r="W188" s="1">
        <v>0</v>
      </c>
      <c r="X188" s="1">
        <v>0</v>
      </c>
      <c r="Y188" s="1">
        <v>1</v>
      </c>
      <c r="Z188" s="1"/>
      <c r="AA188" s="1">
        <v>-2.0088544357291023E-23</v>
      </c>
      <c r="AB188" s="1">
        <v>3.2705030085442435E-18</v>
      </c>
      <c r="AC188" s="1">
        <v>-2.741905390540641E-18</v>
      </c>
      <c r="AD188" s="1">
        <v>-0.41317514036883907</v>
      </c>
      <c r="AE188" s="1"/>
      <c r="AF188" s="1">
        <v>0</v>
      </c>
      <c r="AG188" s="1">
        <v>0</v>
      </c>
      <c r="AH188" s="1">
        <v>0</v>
      </c>
      <c r="AI188" s="1">
        <v>1</v>
      </c>
    </row>
    <row r="190" spans="1:35">
      <c r="A190" s="1">
        <f t="array" ref="A190:D193">MMULT(AA185:AD188,TRANSPOSE(AF185:AI188))</f>
        <v>-21.461131669935622</v>
      </c>
      <c r="B190" s="1">
        <v>-10.917635907785833</v>
      </c>
      <c r="C190" s="1">
        <v>7.5468155156407635</v>
      </c>
      <c r="D190" s="1">
        <v>-1.0826114754889664</v>
      </c>
    </row>
    <row r="191" spans="1:35">
      <c r="A191" s="1">
        <v>3.980890817081852</v>
      </c>
      <c r="B191" s="1">
        <v>-12.216900138512344</v>
      </c>
      <c r="C191" s="1">
        <v>-10.782789234112</v>
      </c>
      <c r="D191" s="1">
        <v>-7.4229651083099206</v>
      </c>
    </row>
    <row r="192" spans="1:35">
      <c r="A192" s="1">
        <v>-2.0164474801619994E-19</v>
      </c>
      <c r="B192" s="1">
        <v>-6.5706172828686213E-20</v>
      </c>
      <c r="C192" s="1">
        <v>1.160564245125121E-14</v>
      </c>
      <c r="D192" s="1">
        <v>8.143970243594385</v>
      </c>
    </row>
    <row r="193" spans="1:4">
      <c r="A193" s="1">
        <v>1.0132795648953063E-18</v>
      </c>
      <c r="B193" s="1">
        <v>-3.1095746417577632E-18</v>
      </c>
      <c r="C193" s="1">
        <v>-2.7419053905412165E-18</v>
      </c>
      <c r="D193" s="1">
        <v>-0.41317514036883907</v>
      </c>
    </row>
    <row r="194" spans="1:4">
      <c r="A194" s="1"/>
      <c r="B194" s="1"/>
      <c r="C194" s="1"/>
      <c r="D194" s="1"/>
    </row>
    <row r="195" spans="1:4">
      <c r="A195" s="1">
        <f>A190+M180</f>
        <v>-8.8736229463783207</v>
      </c>
      <c r="B195" s="1">
        <f t="shared" ref="B195:D195" si="48">B190</f>
        <v>-10.917635907785833</v>
      </c>
      <c r="C195" s="4">
        <f t="shared" si="48"/>
        <v>7.5468155156407635</v>
      </c>
      <c r="D195" s="4">
        <f t="shared" si="48"/>
        <v>-1.0826114754889664</v>
      </c>
    </row>
    <row r="196" spans="1:4">
      <c r="A196" s="1">
        <f t="shared" ref="A196:D198" si="49">A191</f>
        <v>3.980890817081852</v>
      </c>
      <c r="B196" s="1">
        <f>B191+M180</f>
        <v>0.3706085850449572</v>
      </c>
      <c r="C196" s="4">
        <f t="shared" si="49"/>
        <v>-10.782789234112</v>
      </c>
      <c r="D196" s="4">
        <f t="shared" si="49"/>
        <v>-7.4229651083099206</v>
      </c>
    </row>
    <row r="197" spans="1:4">
      <c r="A197" s="4">
        <f t="shared" si="49"/>
        <v>-2.0164474801619994E-19</v>
      </c>
      <c r="B197" s="4">
        <f t="shared" si="49"/>
        <v>-6.5706172828686213E-20</v>
      </c>
      <c r="C197" s="4">
        <f>C192+M180</f>
        <v>12.587508723557313</v>
      </c>
      <c r="D197" s="4">
        <f t="shared" si="49"/>
        <v>8.143970243594385</v>
      </c>
    </row>
    <row r="198" spans="1:4">
      <c r="A198" s="4">
        <f t="shared" si="49"/>
        <v>1.0132795648953063E-18</v>
      </c>
      <c r="B198" s="4">
        <f t="shared" si="49"/>
        <v>-3.1095746417577632E-18</v>
      </c>
      <c r="C198" s="4">
        <f t="shared" si="49"/>
        <v>-2.7419053905412165E-18</v>
      </c>
      <c r="D198" s="4">
        <f>D193</f>
        <v>-0.41317514036883907</v>
      </c>
    </row>
    <row r="200" spans="1:4">
      <c r="A200" t="s">
        <v>86</v>
      </c>
    </row>
    <row r="202" spans="1:4">
      <c r="A202" t="s">
        <v>78</v>
      </c>
    </row>
    <row r="203" spans="1:4">
      <c r="A203">
        <v>4</v>
      </c>
      <c r="B203">
        <v>4</v>
      </c>
    </row>
    <row r="204" spans="1:4">
      <c r="A204">
        <f>A195</f>
        <v>-8.8736229463783207</v>
      </c>
      <c r="B204">
        <f t="shared" ref="B204:D204" si="50">B195</f>
        <v>-10.917635907785833</v>
      </c>
      <c r="C204">
        <f t="shared" si="50"/>
        <v>7.5468155156407635</v>
      </c>
      <c r="D204">
        <f t="shared" si="50"/>
        <v>-1.0826114754889664</v>
      </c>
    </row>
    <row r="205" spans="1:4">
      <c r="A205">
        <f t="shared" ref="A205:D207" si="51">A196</f>
        <v>3.980890817081852</v>
      </c>
      <c r="B205">
        <f t="shared" si="51"/>
        <v>0.3706085850449572</v>
      </c>
      <c r="C205">
        <f t="shared" si="51"/>
        <v>-10.782789234112</v>
      </c>
      <c r="D205">
        <f t="shared" si="51"/>
        <v>-7.4229651083099206</v>
      </c>
    </row>
    <row r="206" spans="1:4">
      <c r="A206">
        <f t="shared" si="51"/>
        <v>-2.0164474801619994E-19</v>
      </c>
      <c r="B206">
        <f t="shared" si="51"/>
        <v>-6.5706172828686213E-20</v>
      </c>
      <c r="C206">
        <f t="shared" si="51"/>
        <v>12.587508723557313</v>
      </c>
      <c r="D206">
        <f t="shared" si="51"/>
        <v>8.143970243594385</v>
      </c>
    </row>
    <row r="207" spans="1:4">
      <c r="A207">
        <f t="shared" si="51"/>
        <v>1.0132795648953063E-18</v>
      </c>
      <c r="B207">
        <f t="shared" si="51"/>
        <v>-3.1095746417577632E-18</v>
      </c>
      <c r="C207">
        <f t="shared" si="51"/>
        <v>-2.7419053905412165E-18</v>
      </c>
      <c r="D207">
        <f t="shared" si="51"/>
        <v>-0.41317514036883907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R12" sqref="R12"/>
    </sheetView>
  </sheetViews>
  <sheetFormatPr defaultRowHeight="15"/>
  <cols>
    <col min="1" max="1" width="12" bestFit="1" customWidth="1"/>
  </cols>
  <sheetData>
    <row r="1" spans="1:18">
      <c r="A1" t="s">
        <v>1</v>
      </c>
    </row>
    <row r="2" spans="1:18">
      <c r="A2">
        <v>3</v>
      </c>
      <c r="B2">
        <v>3</v>
      </c>
    </row>
    <row r="3" spans="1:18">
      <c r="A3">
        <v>-10.029677613025422</v>
      </c>
      <c r="B3">
        <v>-7.5286908111153901</v>
      </c>
      <c r="C3">
        <v>-3.8347798670194888</v>
      </c>
      <c r="E3" t="s">
        <v>37</v>
      </c>
      <c r="F3">
        <f>A3</f>
        <v>-10.029677613025422</v>
      </c>
      <c r="H3" t="s">
        <v>38</v>
      </c>
      <c r="I3">
        <f>F3+F7+F10</f>
        <v>4.0844943622239533</v>
      </c>
      <c r="K3" s="1" t="s">
        <v>39</v>
      </c>
      <c r="L3" s="1">
        <f>R9</f>
        <v>-72.419523162995191</v>
      </c>
      <c r="M3" s="1"/>
      <c r="N3" s="1">
        <f>L3/3</f>
        <v>-24.139841054331729</v>
      </c>
      <c r="O3" s="1"/>
      <c r="P3" s="1"/>
      <c r="Q3" s="1" t="s">
        <v>40</v>
      </c>
      <c r="R3" s="1">
        <f>-I3</f>
        <v>-4.0844943622239533</v>
      </c>
    </row>
    <row r="4" spans="1:18">
      <c r="A4">
        <v>7.3698359137508982</v>
      </c>
      <c r="B4">
        <v>1.5266632516900671</v>
      </c>
      <c r="C4">
        <v>12.590370584930435</v>
      </c>
      <c r="E4" t="s">
        <v>41</v>
      </c>
      <c r="F4">
        <f>B3</f>
        <v>-7.5286908111153901</v>
      </c>
      <c r="H4" t="s">
        <v>42</v>
      </c>
      <c r="I4">
        <f>F3*F7+F3*F10+F7*F10-F9*F8-F4*F6</f>
        <v>-66.858491764648775</v>
      </c>
      <c r="K4" s="1" t="s">
        <v>43</v>
      </c>
      <c r="L4" s="1">
        <f>R10</f>
        <v>-601.75672489958106</v>
      </c>
      <c r="M4" s="1"/>
      <c r="N4" s="1">
        <f>L4/2</f>
        <v>-300.87836244979053</v>
      </c>
      <c r="O4" s="1"/>
      <c r="P4" s="1"/>
      <c r="Q4" s="1" t="s">
        <v>44</v>
      </c>
      <c r="R4" s="1">
        <f>I4</f>
        <v>-66.858491764648775</v>
      </c>
    </row>
    <row r="5" spans="1:18">
      <c r="A5">
        <v>2.1207995017926617E-19</v>
      </c>
      <c r="B5">
        <v>-2.3781157270230822E-12</v>
      </c>
      <c r="C5">
        <v>12.587508723559308</v>
      </c>
      <c r="E5" t="s">
        <v>27</v>
      </c>
      <c r="F5">
        <f>C3</f>
        <v>-3.8347798670194888</v>
      </c>
      <c r="H5" t="s">
        <v>45</v>
      </c>
      <c r="I5">
        <f>F3*F7*F10+F5*F6*F9-F3*F9*F8-F4*F6*F10</f>
        <v>505.68145814092486</v>
      </c>
      <c r="K5" s="1"/>
      <c r="L5" s="1"/>
      <c r="M5" s="1"/>
      <c r="N5" s="1"/>
      <c r="O5" s="1"/>
      <c r="P5" s="1"/>
      <c r="Q5" s="1" t="s">
        <v>46</v>
      </c>
      <c r="R5" s="1">
        <f>-I5</f>
        <v>-505.68145814092486</v>
      </c>
    </row>
    <row r="6" spans="1:18">
      <c r="E6" t="s">
        <v>47</v>
      </c>
      <c r="F6">
        <f>A4</f>
        <v>7.3698359137508982</v>
      </c>
      <c r="K6" s="1" t="s">
        <v>48</v>
      </c>
      <c r="L6" s="1">
        <f>-L4/2</f>
        <v>300.87836244979053</v>
      </c>
      <c r="M6" s="3" t="s">
        <v>49</v>
      </c>
      <c r="N6" s="1">
        <f>L4*L4/4 + L3*L3*L3/27</f>
        <v>76460.732916443376</v>
      </c>
      <c r="O6" s="1" t="s">
        <v>50</v>
      </c>
      <c r="P6" s="1"/>
      <c r="Q6" s="1"/>
      <c r="R6" s="1"/>
    </row>
    <row r="7" spans="1:18">
      <c r="E7" t="s">
        <v>51</v>
      </c>
      <c r="F7">
        <f>B4</f>
        <v>1.5266632516900671</v>
      </c>
      <c r="K7" s="1" t="s">
        <v>52</v>
      </c>
      <c r="L7" s="1">
        <f>L6</f>
        <v>300.87836244979053</v>
      </c>
      <c r="M7" s="3" t="s">
        <v>53</v>
      </c>
      <c r="N7" s="1">
        <f>N6</f>
        <v>76460.732916443376</v>
      </c>
      <c r="O7" s="1" t="str">
        <f>O6</f>
        <v>)</v>
      </c>
      <c r="P7" s="1"/>
      <c r="Q7" s="1" t="s">
        <v>54</v>
      </c>
      <c r="R7" s="1">
        <f>-R3/3</f>
        <v>1.3614981207413177</v>
      </c>
    </row>
    <row r="8" spans="1:18">
      <c r="E8" t="s">
        <v>55</v>
      </c>
      <c r="F8">
        <f>C4</f>
        <v>12.590370584930435</v>
      </c>
      <c r="K8" s="1"/>
      <c r="L8" s="1"/>
      <c r="M8" s="1"/>
      <c r="N8" s="1"/>
      <c r="O8" s="1"/>
      <c r="P8" s="1"/>
      <c r="Q8" s="1"/>
      <c r="R8" s="1"/>
    </row>
    <row r="9" spans="1:18">
      <c r="E9" t="s">
        <v>56</v>
      </c>
      <c r="F9">
        <f>B5</f>
        <v>-2.3781157270230822E-12</v>
      </c>
      <c r="K9" s="1" t="s">
        <v>57</v>
      </c>
      <c r="L9" s="1">
        <f>POWER(L6+SQRT(N6), 1/3)</f>
        <v>8.3270405737105762</v>
      </c>
      <c r="M9" s="1"/>
      <c r="N9" s="1"/>
      <c r="O9" s="1"/>
      <c r="P9" s="1"/>
      <c r="Q9" s="1" t="s">
        <v>39</v>
      </c>
      <c r="R9" s="1">
        <f>3*R7*R7+2*R3*R7+R4</f>
        <v>-72.419523162995191</v>
      </c>
    </row>
    <row r="10" spans="1:18">
      <c r="E10" t="s">
        <v>58</v>
      </c>
      <c r="F10">
        <f>C5</f>
        <v>12.587508723559308</v>
      </c>
      <c r="K10" s="1" t="s">
        <v>59</v>
      </c>
      <c r="L10" s="1">
        <f>POWER(L7-SQRT(N7), 1/3)</f>
        <v>2.8989700291054157</v>
      </c>
      <c r="M10" s="1"/>
      <c r="N10" s="1"/>
      <c r="O10" s="1"/>
      <c r="P10" s="1"/>
      <c r="Q10" s="1" t="s">
        <v>43</v>
      </c>
      <c r="R10" s="1">
        <f>R7*R7*R7+R3*R7*R7+R4*R7+R5</f>
        <v>-601.75672489958106</v>
      </c>
    </row>
    <row r="11" spans="1:18">
      <c r="K11" s="1"/>
      <c r="L11" s="1"/>
      <c r="M11" s="1"/>
      <c r="N11" s="1"/>
      <c r="O11" s="1"/>
      <c r="P11" s="1"/>
      <c r="Q11" s="1"/>
      <c r="R11" s="1"/>
    </row>
    <row r="12" spans="1:18">
      <c r="K12" s="1" t="s">
        <v>60</v>
      </c>
      <c r="L12" s="1">
        <f>L9+L10</f>
        <v>11.226010602815991</v>
      </c>
      <c r="M12" s="1"/>
      <c r="N12" s="1"/>
      <c r="O12" s="1"/>
      <c r="P12" s="1"/>
      <c r="Q12" s="1" t="s">
        <v>60</v>
      </c>
      <c r="R12" s="1">
        <f>L12+R7</f>
        <v>12.58750872355731</v>
      </c>
    </row>
    <row r="13" spans="1:18">
      <c r="K13" s="1"/>
      <c r="L13" s="1"/>
      <c r="M13" s="1"/>
      <c r="N13" s="1"/>
      <c r="O13" s="1"/>
      <c r="P13" s="1"/>
      <c r="Q13" s="1"/>
      <c r="R13" s="1"/>
    </row>
    <row r="14" spans="1:18">
      <c r="K14" s="1" t="s">
        <v>61</v>
      </c>
      <c r="L14" s="1"/>
      <c r="M14" s="1">
        <f>L12*L12*L12+L3*L12+L4</f>
        <v>0</v>
      </c>
      <c r="N14" s="1"/>
      <c r="O14" s="1"/>
      <c r="P14" s="1"/>
      <c r="Q14" s="1"/>
      <c r="R14" s="1"/>
    </row>
    <row r="15" spans="1:18">
      <c r="K15" s="1"/>
      <c r="L15" s="1"/>
      <c r="M15" s="1" t="s">
        <v>62</v>
      </c>
      <c r="N15" s="1"/>
      <c r="O15" s="1"/>
      <c r="P15" s="1"/>
      <c r="Q15" s="1"/>
      <c r="R15" s="1"/>
    </row>
    <row r="16" spans="1:18">
      <c r="K16" s="1" t="s">
        <v>63</v>
      </c>
      <c r="L16" s="1">
        <f>SQRT(L6*L6+ABS(N6))</f>
        <v>408.64229089377289</v>
      </c>
      <c r="M16" s="1"/>
      <c r="N16" s="1" t="s">
        <v>26</v>
      </c>
      <c r="O16" s="1">
        <f>SQRT(-L3/3)</f>
        <v>4.9132312233734456</v>
      </c>
      <c r="P16" s="1"/>
      <c r="Q16" s="1"/>
      <c r="R16" s="1"/>
    </row>
    <row r="17" spans="1:33">
      <c r="K17" s="1" t="s">
        <v>64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>
      <c r="K18" s="1" t="s">
        <v>65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>
      <c r="K19" s="1" t="s">
        <v>66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>
      <c r="K20" s="1"/>
      <c r="L20" s="1"/>
      <c r="M20" s="1"/>
      <c r="N20" s="1"/>
      <c r="O20" s="1"/>
      <c r="P20" s="1"/>
      <c r="Q20" s="1"/>
      <c r="R20" s="1"/>
    </row>
    <row r="21" spans="1:33">
      <c r="K21" s="1" t="s">
        <v>67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>
      <c r="K22" s="1" t="s">
        <v>68</v>
      </c>
      <c r="L22" s="1" t="e">
        <f>SIGN(-L4/(L21*L21+L3))*ABS(L21)</f>
        <v>#NUM!</v>
      </c>
      <c r="M22" s="1"/>
      <c r="N22" s="1"/>
      <c r="O22" s="1"/>
      <c r="P22" s="1"/>
      <c r="Q22" s="1" t="s">
        <v>68</v>
      </c>
      <c r="R22" s="1" t="e">
        <f>L22+R7</f>
        <v>#NUM!</v>
      </c>
    </row>
    <row r="24" spans="1:33">
      <c r="A24">
        <f>A3-R12</f>
        <v>-22.617186336582733</v>
      </c>
      <c r="B24">
        <f t="shared" ref="B24:C24" si="0">B3</f>
        <v>-7.5286908111153901</v>
      </c>
      <c r="C24">
        <f t="shared" si="0"/>
        <v>-3.8347798670194888</v>
      </c>
      <c r="E24" s="1" t="s">
        <v>69</v>
      </c>
      <c r="F24" s="1">
        <f>SQRT(A24*A24+A25*A25)</f>
        <v>23.787635426399934</v>
      </c>
      <c r="G24" s="1"/>
      <c r="H24" s="1">
        <f>F25</f>
        <v>-0.95079590430757088</v>
      </c>
      <c r="I24" s="1">
        <f>-F26</f>
        <v>0.30981792774458472</v>
      </c>
      <c r="J24" s="1">
        <v>0</v>
      </c>
      <c r="K24" s="1"/>
      <c r="L24" s="1">
        <f t="array" ref="L24:N26">MMULT(H24:J26,A24:C26)</f>
        <v>23.787635426399937</v>
      </c>
      <c r="M24" s="1">
        <v>3.7314001648095747</v>
      </c>
      <c r="N24" s="1">
        <v>7.5468155156427841</v>
      </c>
      <c r="O24" s="1"/>
      <c r="P24" s="1" t="s">
        <v>69</v>
      </c>
      <c r="Q24" s="1">
        <f>SQRT(M25*M25+M26*M26)</f>
        <v>12.849129958559782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23.787635426399937</v>
      </c>
      <c r="X24" s="1">
        <v>3.7314001648095747</v>
      </c>
      <c r="Y24" s="1">
        <v>7.5468155156427841</v>
      </c>
      <c r="Z24" s="1"/>
      <c r="AA24" s="1">
        <f t="array" ref="AA24:AC26">MMULT(W24:Y26,TRANSPOSE(H24:J26))</f>
        <v>-21.461131669935632</v>
      </c>
      <c r="AB24" s="1">
        <v>-10.917635907784438</v>
      </c>
      <c r="AC24" s="1">
        <v>7.5468155156427841</v>
      </c>
      <c r="AE24" s="1">
        <f t="array" ref="AE24:AG26">MMULT(AA24:AC26,TRANSPOSE(S24:U26))</f>
        <v>-21.461131669935632</v>
      </c>
      <c r="AF24" s="1">
        <v>-10.917635907785835</v>
      </c>
      <c r="AG24" s="1">
        <v>7.5468155156407635</v>
      </c>
    </row>
    <row r="25" spans="1:33">
      <c r="A25">
        <f t="shared" ref="A25:C26" si="1">A4</f>
        <v>7.3698359137508982</v>
      </c>
      <c r="B25">
        <f>B4-R12</f>
        <v>-11.060845471867243</v>
      </c>
      <c r="C25">
        <f t="shared" si="1"/>
        <v>12.590370584930435</v>
      </c>
      <c r="E25" s="1" t="s">
        <v>70</v>
      </c>
      <c r="F25" s="1">
        <f>A24/F24</f>
        <v>-0.95079590430757088</v>
      </c>
      <c r="G25" s="1"/>
      <c r="H25" s="1">
        <f>F26</f>
        <v>-0.30981792774458472</v>
      </c>
      <c r="I25" s="1">
        <f>F25</f>
        <v>-0.95079590430757088</v>
      </c>
      <c r="J25" s="1">
        <v>0</v>
      </c>
      <c r="K25" s="1"/>
      <c r="L25" s="1">
        <v>-8.8817841970012523E-16</v>
      </c>
      <c r="M25" s="1">
        <v>12.849129958559782</v>
      </c>
      <c r="N25" s="1">
        <v>-10.782789234109741</v>
      </c>
      <c r="O25" s="1"/>
      <c r="P25" s="1" t="s">
        <v>70</v>
      </c>
      <c r="Q25" s="1">
        <f>M25/Q24</f>
        <v>1</v>
      </c>
      <c r="R25" s="1"/>
      <c r="S25" s="1">
        <v>0</v>
      </c>
      <c r="T25" s="1">
        <f>Q25</f>
        <v>1</v>
      </c>
      <c r="U25" s="1">
        <f>-Q26</f>
        <v>-1.8507990305124423E-13</v>
      </c>
      <c r="V25" s="1"/>
      <c r="W25" s="1">
        <v>-8.8817841970012523E-16</v>
      </c>
      <c r="X25" s="1">
        <v>12.849129958559782</v>
      </c>
      <c r="Y25" s="1">
        <v>-10.782789234109741</v>
      </c>
      <c r="Z25" s="1"/>
      <c r="AA25" s="1">
        <v>3.9808908170818542</v>
      </c>
      <c r="AB25" s="1">
        <v>-12.216900138514349</v>
      </c>
      <c r="AC25" s="1">
        <v>-10.782789234109741</v>
      </c>
      <c r="AE25" s="1">
        <v>3.9808908170818542</v>
      </c>
      <c r="AF25" s="1">
        <v>-12.216900138512354</v>
      </c>
      <c r="AG25" s="1">
        <v>-10.782789234112002</v>
      </c>
    </row>
    <row r="26" spans="1:33">
      <c r="A26">
        <f t="shared" si="1"/>
        <v>2.1207995017926617E-19</v>
      </c>
      <c r="B26">
        <f t="shared" si="1"/>
        <v>-2.3781157270230822E-12</v>
      </c>
      <c r="C26">
        <f>C5-R12</f>
        <v>1.9984014443252818E-12</v>
      </c>
      <c r="E26" s="1" t="s">
        <v>71</v>
      </c>
      <c r="F26" s="1">
        <f>-A25/F24</f>
        <v>-0.30981792774458472</v>
      </c>
      <c r="G26" s="1"/>
      <c r="H26" s="1">
        <v>0</v>
      </c>
      <c r="I26" s="1">
        <v>0</v>
      </c>
      <c r="J26" s="1">
        <v>1</v>
      </c>
      <c r="K26" s="1"/>
      <c r="L26" s="1">
        <v>2.1207995017926617E-19</v>
      </c>
      <c r="M26" s="1">
        <v>-2.3781157270230822E-12</v>
      </c>
      <c r="N26" s="1">
        <v>1.9984014443252818E-12</v>
      </c>
      <c r="O26" s="1"/>
      <c r="P26" s="1" t="s">
        <v>71</v>
      </c>
      <c r="Q26" s="1">
        <f>-M26/Q24</f>
        <v>1.8507990305124423E-13</v>
      </c>
      <c r="R26" s="1"/>
      <c r="S26" s="1">
        <v>0</v>
      </c>
      <c r="T26" s="1">
        <f>Q26</f>
        <v>1.8507990305124423E-13</v>
      </c>
      <c r="U26" s="1">
        <f>Q25</f>
        <v>1</v>
      </c>
      <c r="V26" s="1"/>
      <c r="W26" s="1">
        <v>2.120799500148822E-19</v>
      </c>
      <c r="X26" s="1">
        <v>0</v>
      </c>
      <c r="Y26" s="1">
        <v>2.7238582542507655E-15</v>
      </c>
      <c r="Z26" s="1"/>
      <c r="AA26" s="1">
        <v>-2.0164474785990435E-19</v>
      </c>
      <c r="AB26" s="1">
        <v>-6.5706170629785912E-20</v>
      </c>
      <c r="AC26" s="1">
        <v>2.7238582542507655E-15</v>
      </c>
      <c r="AE26" s="1">
        <v>-2.0164474785990435E-19</v>
      </c>
      <c r="AF26" s="1">
        <v>-6.5706171133917335E-20</v>
      </c>
      <c r="AG26" s="1">
        <v>2.7238582542507655E-15</v>
      </c>
    </row>
    <row r="28" spans="1:33">
      <c r="A28" t="s">
        <v>0</v>
      </c>
    </row>
    <row r="29" spans="1:33">
      <c r="A29">
        <v>3</v>
      </c>
      <c r="B29">
        <v>3</v>
      </c>
    </row>
    <row r="30" spans="1:33">
      <c r="A30">
        <f>AE24+R12</f>
        <v>-8.8736229463783225</v>
      </c>
      <c r="B30">
        <f t="shared" ref="B30:C31" si="2">AF24</f>
        <v>-10.917635907785835</v>
      </c>
      <c r="C30">
        <f t="shared" si="2"/>
        <v>7.5468155156407635</v>
      </c>
    </row>
    <row r="31" spans="1:33">
      <c r="A31">
        <f t="shared" ref="A31:B32" si="3">AE25</f>
        <v>3.9808908170818542</v>
      </c>
      <c r="B31">
        <f>AF25+R12</f>
        <v>0.37060858504495542</v>
      </c>
      <c r="C31">
        <f t="shared" si="2"/>
        <v>-10.782789234112002</v>
      </c>
    </row>
    <row r="32" spans="1:33">
      <c r="A32">
        <f t="shared" si="3"/>
        <v>-2.0164474785990435E-19</v>
      </c>
      <c r="B32">
        <f t="shared" si="3"/>
        <v>-6.5706171133917335E-20</v>
      </c>
      <c r="C32">
        <f>AG26+R12</f>
        <v>12.587508723557313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9" workbookViewId="0">
      <selection activeCell="A3" sqref="A3:D6"/>
    </sheetView>
  </sheetViews>
  <sheetFormatPr defaultRowHeight="15"/>
  <cols>
    <col min="1" max="1" width="12.7109375" bestFit="1" customWidth="1"/>
    <col min="2" max="4" width="9.42578125" bestFit="1" customWidth="1"/>
  </cols>
  <sheetData>
    <row r="1" spans="1:27">
      <c r="A1" t="s">
        <v>1</v>
      </c>
      <c r="F1" t="s">
        <v>2</v>
      </c>
      <c r="H1" t="s">
        <v>3</v>
      </c>
      <c r="I1" t="s">
        <v>4</v>
      </c>
      <c r="L1" t="s">
        <v>73</v>
      </c>
      <c r="N1" t="s">
        <v>74</v>
      </c>
      <c r="X1" t="s">
        <v>75</v>
      </c>
    </row>
    <row r="2" spans="1:27">
      <c r="A2">
        <v>4</v>
      </c>
      <c r="B2">
        <v>4</v>
      </c>
    </row>
    <row r="3" spans="1:27">
      <c r="A3">
        <v>-16.156950920916739</v>
      </c>
      <c r="B3">
        <v>9.3160263708859929</v>
      </c>
      <c r="C3">
        <v>-3.6938610070449012</v>
      </c>
      <c r="D3">
        <v>12.601891140270173</v>
      </c>
      <c r="F3">
        <f>A3</f>
        <v>-16.156950920916739</v>
      </c>
      <c r="G3">
        <f>F3*F3</f>
        <v>261.04706306091225</v>
      </c>
      <c r="H3">
        <f>SQRT(SUM(G3:G6))</f>
        <v>17.242907740769187</v>
      </c>
      <c r="I3">
        <f>F3-H3</f>
        <v>-33.399858661685926</v>
      </c>
      <c r="J3">
        <f>I3*I3</f>
        <v>1115.5505586205963</v>
      </c>
      <c r="K3">
        <f>SQRT(SUM(J3:J6))</f>
        <v>33.93849382215366</v>
      </c>
      <c r="L3">
        <f>I3/K$3</f>
        <v>-0.98412907881857337</v>
      </c>
      <c r="N3">
        <f t="array" ref="N3:Q6">MMULT(L3:L6,TRANSPOSE(L3:L6))</f>
        <v>0.96851004377629379</v>
      </c>
      <c r="O3">
        <v>0.13006451466331526</v>
      </c>
      <c r="P3">
        <v>-4.1849029332204683E-2</v>
      </c>
      <c r="Q3">
        <v>0.10876681318345105</v>
      </c>
      <c r="S3">
        <f>1-2*N3</f>
        <v>-0.93702008755258759</v>
      </c>
      <c r="T3">
        <f t="shared" ref="T3:V6" si="0">-2*O3</f>
        <v>-0.26012902932663051</v>
      </c>
      <c r="U3">
        <f t="shared" si="0"/>
        <v>8.3698058664409367E-2</v>
      </c>
      <c r="V3">
        <f t="shared" si="0"/>
        <v>-0.2175336263669021</v>
      </c>
      <c r="X3">
        <f>S3</f>
        <v>-0.93702008755258759</v>
      </c>
      <c r="Y3">
        <f t="shared" ref="Y3:AA6" si="1">T3</f>
        <v>-0.26012902932663051</v>
      </c>
      <c r="Z3">
        <f t="shared" si="1"/>
        <v>8.3698058664409367E-2</v>
      </c>
      <c r="AA3">
        <f t="shared" si="1"/>
        <v>-0.2175336263669021</v>
      </c>
    </row>
    <row r="4" spans="1:27">
      <c r="A4">
        <v>-4.4853808533749326</v>
      </c>
      <c r="B4">
        <v>-6.8112864402980655</v>
      </c>
      <c r="C4">
        <v>4.3840444220588299</v>
      </c>
      <c r="D4">
        <v>7.5497403497491895</v>
      </c>
      <c r="F4">
        <f t="shared" ref="F4:F6" si="2">A4</f>
        <v>-4.4853808533749326</v>
      </c>
      <c r="G4">
        <f t="shared" ref="G4:G6" si="3">F4*F4</f>
        <v>20.11864139982244</v>
      </c>
      <c r="I4">
        <f>F4</f>
        <v>-4.4853808533749326</v>
      </c>
      <c r="J4">
        <f t="shared" ref="J4:J6" si="4">I4*I4</f>
        <v>20.11864139982244</v>
      </c>
      <c r="L4">
        <f t="shared" ref="L4:L6" si="5">I4/K$3</f>
        <v>-0.13216204811207796</v>
      </c>
      <c r="N4">
        <v>0.13006451466331526</v>
      </c>
      <c r="O4">
        <v>1.7466806961179211E-2</v>
      </c>
      <c r="P4">
        <v>-5.6200487792579731E-3</v>
      </c>
      <c r="Q4">
        <v>1.4606666042431505E-2</v>
      </c>
      <c r="S4">
        <f t="shared" ref="S4:T6" si="6">-2*N4</f>
        <v>-0.26012902932663051</v>
      </c>
      <c r="T4">
        <f>1-2*O4</f>
        <v>0.96506638607764161</v>
      </c>
      <c r="U4">
        <f t="shared" si="0"/>
        <v>1.1240097558515946E-2</v>
      </c>
      <c r="V4">
        <f t="shared" si="0"/>
        <v>-2.9213332084863011E-2</v>
      </c>
      <c r="X4">
        <f t="shared" ref="X4:X6" si="7">S4</f>
        <v>-0.26012902932663051</v>
      </c>
      <c r="Y4">
        <f t="shared" si="1"/>
        <v>0.96506638607764161</v>
      </c>
      <c r="Z4">
        <f t="shared" si="1"/>
        <v>1.1240097558515946E-2</v>
      </c>
      <c r="AA4">
        <f t="shared" si="1"/>
        <v>-2.9213332084863011E-2</v>
      </c>
    </row>
    <row r="5" spans="1:27">
      <c r="A5">
        <v>1.4431979036318978</v>
      </c>
      <c r="B5">
        <v>3.7636328907381351</v>
      </c>
      <c r="C5">
        <v>-16.942049040575363</v>
      </c>
      <c r="D5">
        <v>5.6371367508942392</v>
      </c>
      <c r="F5">
        <f t="shared" si="2"/>
        <v>1.4431979036318978</v>
      </c>
      <c r="G5">
        <f t="shared" si="3"/>
        <v>2.0828201890475047</v>
      </c>
      <c r="I5">
        <f t="shared" ref="I5:I6" si="8">F5</f>
        <v>1.4431979036318978</v>
      </c>
      <c r="J5">
        <f t="shared" si="4"/>
        <v>2.0828201890475047</v>
      </c>
      <c r="L5">
        <f t="shared" si="5"/>
        <v>4.2523923165082751E-2</v>
      </c>
      <c r="N5">
        <v>-4.1849029332204683E-2</v>
      </c>
      <c r="O5">
        <v>-5.6200487792579731E-3</v>
      </c>
      <c r="P5">
        <v>1.8082840413498615E-3</v>
      </c>
      <c r="Q5">
        <v>-4.6997814679720969E-3</v>
      </c>
      <c r="S5">
        <f t="shared" si="6"/>
        <v>8.3698058664409367E-2</v>
      </c>
      <c r="T5">
        <f t="shared" si="6"/>
        <v>1.1240097558515946E-2</v>
      </c>
      <c r="U5">
        <f>1-2*P5</f>
        <v>0.99638343191730028</v>
      </c>
      <c r="V5">
        <f t="shared" si="0"/>
        <v>9.3995629359441939E-3</v>
      </c>
      <c r="X5">
        <f t="shared" si="7"/>
        <v>8.3698058664409367E-2</v>
      </c>
      <c r="Y5">
        <f t="shared" si="1"/>
        <v>1.1240097558515946E-2</v>
      </c>
      <c r="Z5">
        <f t="shared" si="1"/>
        <v>0.99638343191730028</v>
      </c>
      <c r="AA5">
        <f t="shared" si="1"/>
        <v>9.3995629359441939E-3</v>
      </c>
    </row>
    <row r="6" spans="1:27">
      <c r="A6">
        <v>-3.7509122499594487</v>
      </c>
      <c r="B6">
        <v>5.5094838761070211</v>
      </c>
      <c r="C6">
        <v>11.018198478193678</v>
      </c>
      <c r="D6">
        <v>-6.7684292705847415</v>
      </c>
      <c r="F6">
        <f t="shared" si="2"/>
        <v>-3.7509122499594487</v>
      </c>
      <c r="G6">
        <f t="shared" si="3"/>
        <v>14.069342706895855</v>
      </c>
      <c r="I6">
        <f t="shared" si="8"/>
        <v>-3.7509122499594487</v>
      </c>
      <c r="J6">
        <f t="shared" si="4"/>
        <v>14.069342706895855</v>
      </c>
      <c r="L6">
        <f t="shared" si="5"/>
        <v>-0.11052088138074669</v>
      </c>
      <c r="N6">
        <v>0.10876681318345105</v>
      </c>
      <c r="O6">
        <v>1.4606666042431505E-2</v>
      </c>
      <c r="P6">
        <v>-4.6997814679720969E-3</v>
      </c>
      <c r="Q6">
        <v>1.221486522117708E-2</v>
      </c>
      <c r="S6">
        <f t="shared" si="6"/>
        <v>-0.2175336263669021</v>
      </c>
      <c r="T6">
        <f t="shared" si="6"/>
        <v>-2.9213332084863011E-2</v>
      </c>
      <c r="U6">
        <f t="shared" si="0"/>
        <v>9.3995629359441939E-3</v>
      </c>
      <c r="V6">
        <f>1-2*Q6</f>
        <v>0.97557026955764581</v>
      </c>
      <c r="X6">
        <f t="shared" si="7"/>
        <v>-0.2175336263669021</v>
      </c>
      <c r="Y6">
        <f t="shared" si="1"/>
        <v>-2.9213332084863011E-2</v>
      </c>
      <c r="Z6">
        <f t="shared" si="1"/>
        <v>9.3995629359441939E-3</v>
      </c>
      <c r="AA6">
        <f t="shared" si="1"/>
        <v>0.97557026955764581</v>
      </c>
    </row>
    <row r="8" spans="1:27">
      <c r="A8" t="s">
        <v>0</v>
      </c>
    </row>
    <row r="9" spans="1:27">
      <c r="A9">
        <v>4</v>
      </c>
      <c r="B9">
        <v>4</v>
      </c>
    </row>
    <row r="10" spans="1:27">
      <c r="A10">
        <f t="array" ref="A10:D13">MMULT(S3:V6,A3:D6)</f>
        <v>17.242907740769187</v>
      </c>
      <c r="B10">
        <v>-7.8409797560086663</v>
      </c>
      <c r="C10">
        <v>-1.4940405412918196</v>
      </c>
      <c r="D10">
        <v>-11.827953401918659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:V12" si="9">-2*O10</f>
        <v>0</v>
      </c>
      <c r="U10">
        <f t="shared" si="9"/>
        <v>0</v>
      </c>
      <c r="V10">
        <f t="shared" si="9"/>
        <v>0</v>
      </c>
      <c r="X10">
        <f t="array" ref="X10:AA13">MMULT(S10:V13,X3:AA6)</f>
        <v>-0.93702008755258759</v>
      </c>
      <c r="Y10">
        <v>-0.26012902932663051</v>
      </c>
      <c r="Z10">
        <v>8.3698058664409367E-2</v>
      </c>
      <c r="AA10">
        <v>-0.2175336263669021</v>
      </c>
    </row>
    <row r="11" spans="1:27">
      <c r="A11">
        <v>2.6367796834847468E-16</v>
      </c>
      <c r="B11">
        <v>-9.1153592677405406</v>
      </c>
      <c r="C11">
        <v>4.679465809852605</v>
      </c>
      <c r="D11">
        <v>4.2689732641639013</v>
      </c>
      <c r="F11">
        <f>B11</f>
        <v>-9.1153592677405406</v>
      </c>
      <c r="G11">
        <f>F11*F11</f>
        <v>83.08977457998337</v>
      </c>
      <c r="H11">
        <f>SQRT(SUM(G11:G13))</f>
        <v>10.780554340942906</v>
      </c>
      <c r="I11">
        <f>F11-H11</f>
        <v>-19.895913608683447</v>
      </c>
      <c r="J11">
        <f>I11*I11</f>
        <v>395.84737832419518</v>
      </c>
      <c r="K11">
        <f>SQRT(SUM(J11:J13))</f>
        <v>20.711783014560449</v>
      </c>
      <c r="L11">
        <f>I11/K$11</f>
        <v>-0.96060844180805471</v>
      </c>
      <c r="N11">
        <v>0</v>
      </c>
      <c r="O11">
        <f t="array" ref="O11:Q13">MMULT(L11:L13,TRANSPOSE(L11:L13))</f>
        <v>0.92276857847289884</v>
      </c>
      <c r="P11">
        <v>-0.20894018302477027</v>
      </c>
      <c r="Q11">
        <v>-0.16616476453682938</v>
      </c>
      <c r="S11">
        <f t="shared" ref="S11:U13" si="10">-2*N11</f>
        <v>0</v>
      </c>
      <c r="T11">
        <f>1-2*O11</f>
        <v>-0.84553715694579767</v>
      </c>
      <c r="U11">
        <f t="shared" si="9"/>
        <v>0.41788036604954054</v>
      </c>
      <c r="V11">
        <f t="shared" si="9"/>
        <v>0.33232952907365876</v>
      </c>
      <c r="X11">
        <v>0.18263168768003069</v>
      </c>
      <c r="Y11">
        <v>-0.82101092516029428</v>
      </c>
      <c r="Z11">
        <v>0.4099889054458784</v>
      </c>
      <c r="AA11">
        <v>0.35283965881668133</v>
      </c>
    </row>
    <row r="12" spans="1:27">
      <c r="A12">
        <v>-1.0408340855860843E-16</v>
      </c>
      <c r="B12">
        <v>4.5049819942101843</v>
      </c>
      <c r="C12">
        <v>-17.037102624984186</v>
      </c>
      <c r="D12">
        <v>6.6927430271502724</v>
      </c>
      <c r="F12">
        <f>B12</f>
        <v>4.5049819942101843</v>
      </c>
      <c r="G12">
        <f t="shared" ref="G12:G13" si="11">F12*F12</f>
        <v>20.294862768157969</v>
      </c>
      <c r="I12">
        <f>F12</f>
        <v>4.5049819942101843</v>
      </c>
      <c r="J12">
        <f t="shared" ref="J12:J13" si="12">I12*I12</f>
        <v>20.294862768157969</v>
      </c>
      <c r="L12">
        <f t="shared" ref="L12:L13" si="13">I12/K$11</f>
        <v>0.21750816870972275</v>
      </c>
      <c r="N12">
        <v>0</v>
      </c>
      <c r="O12">
        <v>-0.20894018302477027</v>
      </c>
      <c r="P12">
        <v>4.7309803455457218E-2</v>
      </c>
      <c r="Q12">
        <v>3.7624272352282578E-2</v>
      </c>
      <c r="S12">
        <f t="shared" si="10"/>
        <v>0</v>
      </c>
      <c r="T12">
        <f t="shared" si="10"/>
        <v>0.41788036604954054</v>
      </c>
      <c r="U12">
        <f>1-2*P12</f>
        <v>0.90538039308908558</v>
      </c>
      <c r="V12">
        <f t="shared" si="9"/>
        <v>-7.5248544704565157E-2</v>
      </c>
      <c r="X12">
        <v>-1.655514393233172E-2</v>
      </c>
      <c r="Y12">
        <v>0.41565711934747807</v>
      </c>
      <c r="Z12">
        <v>0.90609573590713388</v>
      </c>
      <c r="AA12">
        <v>-7.7107740960591781E-2</v>
      </c>
    </row>
    <row r="13" spans="1:27">
      <c r="A13">
        <v>0</v>
      </c>
      <c r="B13">
        <v>3.5826965472785437</v>
      </c>
      <c r="C13">
        <v>11.265245437771688</v>
      </c>
      <c r="D13">
        <v>-9.5119798971332798</v>
      </c>
      <c r="F13">
        <f>B13</f>
        <v>3.5826965472785437</v>
      </c>
      <c r="G13">
        <f t="shared" si="11"/>
        <v>12.835714549881597</v>
      </c>
      <c r="I13">
        <f>F13</f>
        <v>3.5826965472785437</v>
      </c>
      <c r="J13">
        <f t="shared" si="12"/>
        <v>12.835714549881597</v>
      </c>
      <c r="L13">
        <f t="shared" si="13"/>
        <v>0.17297866363122366</v>
      </c>
      <c r="N13">
        <v>0</v>
      </c>
      <c r="O13">
        <v>-0.16616476453682938</v>
      </c>
      <c r="P13">
        <v>3.7624272352282578E-2</v>
      </c>
      <c r="Q13">
        <v>2.9921618071644021E-2</v>
      </c>
      <c r="S13">
        <f t="shared" si="10"/>
        <v>0</v>
      </c>
      <c r="T13">
        <f t="shared" si="10"/>
        <v>0.33232952907365876</v>
      </c>
      <c r="U13">
        <f t="shared" si="10"/>
        <v>-7.5248544704565157E-2</v>
      </c>
      <c r="V13">
        <f>1-2*Q13</f>
        <v>0.94015676385671199</v>
      </c>
      <c r="X13">
        <v>-0.29726242511872303</v>
      </c>
      <c r="Y13">
        <v>0.29240914487200848</v>
      </c>
      <c r="Z13">
        <v>-6.2403924219628648E-2</v>
      </c>
      <c r="AA13">
        <v>0.9067732312159128</v>
      </c>
    </row>
    <row r="15" spans="1:27">
      <c r="A15" t="s">
        <v>8</v>
      </c>
    </row>
    <row r="16" spans="1:27">
      <c r="A16">
        <v>4</v>
      </c>
      <c r="B16">
        <v>4</v>
      </c>
    </row>
    <row r="17" spans="1:27">
      <c r="A17">
        <f t="array" ref="A17:D20">MMULT(S10:V13,A10:D13)</f>
        <v>17.242907740769187</v>
      </c>
      <c r="B17">
        <v>-7.8409797560086663</v>
      </c>
      <c r="C17">
        <v>-1.4940405412918196</v>
      </c>
      <c r="D17">
        <v>-11.827953401918659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:V19" si="14">-2*O17</f>
        <v>0</v>
      </c>
      <c r="U17">
        <f t="shared" si="14"/>
        <v>0</v>
      </c>
      <c r="V17">
        <f t="shared" si="14"/>
        <v>0</v>
      </c>
      <c r="X17">
        <f t="array" ref="X17:AA20">MMULT(S17:V20,X10:AA13)</f>
        <v>-0.93702008755258759</v>
      </c>
      <c r="Y17">
        <v>-0.26012902932663051</v>
      </c>
      <c r="Z17">
        <v>8.3698058664409367E-2</v>
      </c>
      <c r="AA17">
        <v>-0.2175336263669021</v>
      </c>
    </row>
    <row r="18" spans="1:27">
      <c r="A18">
        <v>-2.6644393257476846E-16</v>
      </c>
      <c r="B18">
        <v>10.780554340942908</v>
      </c>
      <c r="C18">
        <v>-7.3323591870059683</v>
      </c>
      <c r="D18">
        <v>-3.9739214105701128</v>
      </c>
      <c r="N18">
        <v>0</v>
      </c>
      <c r="O18">
        <v>0</v>
      </c>
      <c r="P18">
        <v>0</v>
      </c>
      <c r="Q18">
        <v>0</v>
      </c>
      <c r="S18">
        <f t="shared" ref="S18:U20" si="15">-2*N18</f>
        <v>0</v>
      </c>
      <c r="T18">
        <f>1-2*O18</f>
        <v>1</v>
      </c>
      <c r="U18">
        <f t="shared" si="14"/>
        <v>0</v>
      </c>
      <c r="V18">
        <f t="shared" si="14"/>
        <v>0</v>
      </c>
      <c r="X18">
        <v>0.18263168768003069</v>
      </c>
      <c r="Y18">
        <v>-0.82101092516029428</v>
      </c>
      <c r="Z18">
        <v>0.4099889054458784</v>
      </c>
      <c r="AA18">
        <v>0.35283965881668133</v>
      </c>
    </row>
    <row r="19" spans="1:27">
      <c r="A19">
        <v>1.5950768577814975E-17</v>
      </c>
      <c r="B19">
        <v>-3.3306690738754696E-16</v>
      </c>
      <c r="C19">
        <v>-14.317295111101819</v>
      </c>
      <c r="D19">
        <v>8.5591610675684215</v>
      </c>
      <c r="F19">
        <f>C19</f>
        <v>-14.317295111101819</v>
      </c>
      <c r="G19">
        <f t="shared" ref="G19:G20" si="16">F19*F19</f>
        <v>204.98493929838006</v>
      </c>
      <c r="H19">
        <f>SQRT(SUM(G19:G20))</f>
        <v>19.629124525708924</v>
      </c>
      <c r="I19">
        <f>F19-H19</f>
        <v>-33.946419636810745</v>
      </c>
      <c r="J19">
        <f t="shared" ref="J19:J20" si="17">I19*I19</f>
        <v>1152.3594061584502</v>
      </c>
      <c r="K19">
        <f>SQRT(SUM(J19:J20))</f>
        <v>36.505848798594691</v>
      </c>
      <c r="L19">
        <f>I19/K$19</f>
        <v>-0.92988988762035107</v>
      </c>
      <c r="N19">
        <v>0</v>
      </c>
      <c r="O19">
        <v>0</v>
      </c>
      <c r="P19">
        <f t="array" ref="P19:Q20">MMULT(L19:L20,TRANSPOSE(L19:L20))</f>
        <v>0.86469520309858916</v>
      </c>
      <c r="Q19">
        <v>-0.34204883984144574</v>
      </c>
      <c r="S19">
        <f t="shared" si="15"/>
        <v>0</v>
      </c>
      <c r="T19">
        <f t="shared" si="15"/>
        <v>0</v>
      </c>
      <c r="U19">
        <f>1-2*P19</f>
        <v>-0.72939040619717832</v>
      </c>
      <c r="V19">
        <f t="shared" si="14"/>
        <v>0.68409767968289148</v>
      </c>
      <c r="X19">
        <v>-0.19128137212317151</v>
      </c>
      <c r="Y19">
        <v>-0.10313989759460662</v>
      </c>
      <c r="Z19">
        <v>-0.70358791662859055</v>
      </c>
      <c r="AA19">
        <v>0.67656310997355684</v>
      </c>
    </row>
    <row r="20" spans="1:27">
      <c r="A20">
        <v>9.5460100070273649E-17</v>
      </c>
      <c r="B20">
        <v>0</v>
      </c>
      <c r="C20">
        <v>13.42823854224401</v>
      </c>
      <c r="D20">
        <v>-8.0276655363259799</v>
      </c>
      <c r="F20">
        <f>C20</f>
        <v>13.42823854224401</v>
      </c>
      <c r="G20">
        <f t="shared" si="16"/>
        <v>180.31759034740753</v>
      </c>
      <c r="I20">
        <f>F20</f>
        <v>13.42823854224401</v>
      </c>
      <c r="J20">
        <f t="shared" si="17"/>
        <v>180.31759034740753</v>
      </c>
      <c r="L20">
        <f>I20/K$19</f>
        <v>0.36783800361220298</v>
      </c>
      <c r="N20">
        <v>0</v>
      </c>
      <c r="O20">
        <v>0</v>
      </c>
      <c r="P20">
        <v>-0.34204883984144574</v>
      </c>
      <c r="Q20">
        <v>0.13530479690141106</v>
      </c>
      <c r="S20">
        <f t="shared" si="15"/>
        <v>0</v>
      </c>
      <c r="T20">
        <f t="shared" si="15"/>
        <v>0</v>
      </c>
      <c r="U20">
        <f t="shared" si="15"/>
        <v>0.68409767968289148</v>
      </c>
      <c r="V20">
        <f>1-2*Q20</f>
        <v>0.72939040619717788</v>
      </c>
      <c r="X20">
        <v>-0.22814569655542799</v>
      </c>
      <c r="Y20">
        <v>0.49763049584324814</v>
      </c>
      <c r="Z20">
        <v>0.57434116686977943</v>
      </c>
      <c r="AA20">
        <v>0.60864246876857186</v>
      </c>
    </row>
    <row r="22" spans="1:27">
      <c r="A22" t="s">
        <v>9</v>
      </c>
      <c r="X22" t="s">
        <v>76</v>
      </c>
    </row>
    <row r="23" spans="1:27">
      <c r="A23">
        <v>4</v>
      </c>
      <c r="B23">
        <v>4</v>
      </c>
      <c r="X23">
        <f t="array" ref="X23:AA26">TRANSPOSE(X17:AA20)</f>
        <v>-0.93702008755258759</v>
      </c>
      <c r="Y23">
        <v>0.18263168768003069</v>
      </c>
      <c r="Z23">
        <v>-0.19128137212317151</v>
      </c>
      <c r="AA23">
        <v>-0.22814569655542799</v>
      </c>
    </row>
    <row r="24" spans="1:27">
      <c r="A24">
        <f t="array" ref="A24:D27">MMULT(S17:V20,A17:D20)</f>
        <v>17.242907740769187</v>
      </c>
      <c r="B24">
        <v>-7.8409797560086663</v>
      </c>
      <c r="C24">
        <v>-1.4940405412918196</v>
      </c>
      <c r="D24">
        <v>-11.827953401918659</v>
      </c>
      <c r="X24">
        <v>-0.26012902932663051</v>
      </c>
      <c r="Y24">
        <v>-0.82101092516029428</v>
      </c>
      <c r="Z24">
        <v>-0.10313989759460662</v>
      </c>
      <c r="AA24">
        <v>0.49763049584324814</v>
      </c>
    </row>
    <row r="25" spans="1:27">
      <c r="A25">
        <v>-2.6644393257476846E-16</v>
      </c>
      <c r="B25">
        <v>10.780554340942908</v>
      </c>
      <c r="C25">
        <v>-7.3323591870059683</v>
      </c>
      <c r="D25">
        <v>-3.9739214105701128</v>
      </c>
      <c r="X25">
        <v>8.3698058664409367E-2</v>
      </c>
      <c r="Y25">
        <v>0.4099889054458784</v>
      </c>
      <c r="Z25">
        <v>-0.70358791662859055</v>
      </c>
      <c r="AA25">
        <v>0.57434116686977943</v>
      </c>
    </row>
    <row r="26" spans="1:27">
      <c r="A26">
        <v>5.3669695388241171E-17</v>
      </c>
      <c r="B26">
        <v>2.4293580687024083E-16</v>
      </c>
      <c r="C26">
        <v>19.629124525708932</v>
      </c>
      <c r="D26">
        <v>-11.734677334451723</v>
      </c>
      <c r="X26">
        <v>-0.2175336263669021</v>
      </c>
      <c r="Y26">
        <v>0.35283965881668133</v>
      </c>
      <c r="Z26">
        <v>0.67656310997355684</v>
      </c>
      <c r="AA26">
        <v>0.60864246876857186</v>
      </c>
    </row>
    <row r="27" spans="1:27">
      <c r="A27">
        <v>8.053956493912214E-17</v>
      </c>
      <c r="B27">
        <v>-2.2785029852297736E-16</v>
      </c>
      <c r="C27">
        <v>-1.7763568394002505E-15</v>
      </c>
      <c r="D27">
        <v>-1.9451107391432743E-13</v>
      </c>
    </row>
    <row r="28" spans="1:27">
      <c r="X28" t="s">
        <v>77</v>
      </c>
    </row>
    <row r="29" spans="1:27">
      <c r="A29" t="s">
        <v>78</v>
      </c>
      <c r="B29" t="s">
        <v>76</v>
      </c>
      <c r="S29">
        <f>A3</f>
        <v>-16.156950920916739</v>
      </c>
      <c r="T29">
        <f t="shared" ref="T29:V32" si="18">B3</f>
        <v>9.3160263708859929</v>
      </c>
      <c r="U29">
        <f t="shared" si="18"/>
        <v>-3.6938610070449012</v>
      </c>
      <c r="V29">
        <f t="shared" si="18"/>
        <v>12.601891140270173</v>
      </c>
      <c r="X29">
        <f t="array" ref="X29:AA32">MMULT(X23:AA26,A24:D27)</f>
        <v>-16.156950920916735</v>
      </c>
      <c r="Y29">
        <v>9.3160263708859912</v>
      </c>
      <c r="Z29">
        <v>-3.6938610070449038</v>
      </c>
      <c r="AA29">
        <v>12.601891140270171</v>
      </c>
    </row>
    <row r="30" spans="1:27">
      <c r="A30">
        <v>4</v>
      </c>
      <c r="B30">
        <v>4</v>
      </c>
      <c r="S30">
        <f t="shared" ref="S30:S32" si="19">A4</f>
        <v>-4.4853808533749326</v>
      </c>
      <c r="T30">
        <f t="shared" si="18"/>
        <v>-6.8112864402980655</v>
      </c>
      <c r="U30">
        <f t="shared" si="18"/>
        <v>4.3840444220588299</v>
      </c>
      <c r="V30">
        <f t="shared" si="18"/>
        <v>7.5497403497491895</v>
      </c>
      <c r="X30">
        <v>-4.4853808533749318</v>
      </c>
      <c r="Y30">
        <v>-6.8112864402980682</v>
      </c>
      <c r="Z30">
        <v>4.3840444220588273</v>
      </c>
      <c r="AA30">
        <v>7.5497403497491939</v>
      </c>
    </row>
    <row r="31" spans="1:27">
      <c r="A31">
        <f>X23</f>
        <v>-0.93702008755258759</v>
      </c>
      <c r="B31">
        <f t="shared" ref="B31:D34" si="20">Y23</f>
        <v>0.18263168768003069</v>
      </c>
      <c r="C31">
        <f t="shared" si="20"/>
        <v>-0.19128137212317151</v>
      </c>
      <c r="D31">
        <f t="shared" si="20"/>
        <v>-0.22814569655542799</v>
      </c>
      <c r="S31">
        <f t="shared" si="19"/>
        <v>1.4431979036318978</v>
      </c>
      <c r="T31">
        <f t="shared" si="18"/>
        <v>3.7636328907381351</v>
      </c>
      <c r="U31">
        <f t="shared" si="18"/>
        <v>-16.942049040575363</v>
      </c>
      <c r="V31">
        <f t="shared" si="18"/>
        <v>5.6371367508942392</v>
      </c>
      <c r="X31">
        <v>1.4431979036318978</v>
      </c>
      <c r="Y31">
        <v>3.7636328907381364</v>
      </c>
      <c r="Z31">
        <v>-16.942049040575373</v>
      </c>
      <c r="AA31">
        <v>5.6371367508942472</v>
      </c>
    </row>
    <row r="32" spans="1:27">
      <c r="A32">
        <f t="shared" ref="A32:A34" si="21">X24</f>
        <v>-0.26012902932663051</v>
      </c>
      <c r="B32">
        <f t="shared" si="20"/>
        <v>-0.82101092516029428</v>
      </c>
      <c r="C32">
        <f t="shared" si="20"/>
        <v>-0.10313989759460662</v>
      </c>
      <c r="D32">
        <f t="shared" si="20"/>
        <v>0.49763049584324814</v>
      </c>
      <c r="S32">
        <f t="shared" si="19"/>
        <v>-3.7509122499594487</v>
      </c>
      <c r="T32">
        <f t="shared" si="18"/>
        <v>5.5094838761070211</v>
      </c>
      <c r="U32">
        <f t="shared" si="18"/>
        <v>11.018198478193678</v>
      </c>
      <c r="V32">
        <f t="shared" si="18"/>
        <v>-6.7684292705847415</v>
      </c>
      <c r="X32">
        <v>-3.7509122499594483</v>
      </c>
      <c r="Y32">
        <v>5.5094838761070211</v>
      </c>
      <c r="Z32">
        <v>11.018198478193685</v>
      </c>
      <c r="AA32">
        <v>-6.768429270584746</v>
      </c>
    </row>
    <row r="33" spans="1:22">
      <c r="A33">
        <f t="shared" si="21"/>
        <v>8.3698058664409367E-2</v>
      </c>
      <c r="B33">
        <f t="shared" si="20"/>
        <v>0.4099889054458784</v>
      </c>
      <c r="C33">
        <f t="shared" si="20"/>
        <v>-0.70358791662859055</v>
      </c>
      <c r="D33">
        <f t="shared" si="20"/>
        <v>0.57434116686977943</v>
      </c>
    </row>
    <row r="34" spans="1:22">
      <c r="A34">
        <f t="shared" si="21"/>
        <v>-0.2175336263669021</v>
      </c>
      <c r="B34">
        <f t="shared" si="20"/>
        <v>0.35283965881668133</v>
      </c>
      <c r="C34">
        <f t="shared" si="20"/>
        <v>0.67656310997355684</v>
      </c>
      <c r="D34">
        <f t="shared" si="20"/>
        <v>0.60864246876857186</v>
      </c>
      <c r="S34" t="b">
        <f>ABS(S29-X29) &lt; EXP(-16)</f>
        <v>1</v>
      </c>
      <c r="T34" t="b">
        <f t="shared" ref="T34:V37" si="22">ABS(T29-Y29) &lt; EXP(-16)</f>
        <v>1</v>
      </c>
      <c r="U34" t="b">
        <f t="shared" si="22"/>
        <v>1</v>
      </c>
      <c r="V34" t="b">
        <f t="shared" si="22"/>
        <v>1</v>
      </c>
    </row>
    <row r="35" spans="1:22">
      <c r="S35" t="b">
        <f t="shared" ref="S35:S37" si="23">ABS(S30-X30) &lt; EXP(-16)</f>
        <v>1</v>
      </c>
      <c r="T35" t="b">
        <f t="shared" si="22"/>
        <v>1</v>
      </c>
      <c r="U35" t="b">
        <f t="shared" si="22"/>
        <v>1</v>
      </c>
      <c r="V35" t="b">
        <f t="shared" si="22"/>
        <v>1</v>
      </c>
    </row>
    <row r="36" spans="1:22">
      <c r="S36" t="b">
        <f t="shared" si="23"/>
        <v>1</v>
      </c>
      <c r="T36" t="b">
        <f t="shared" si="22"/>
        <v>1</v>
      </c>
      <c r="U36" t="b">
        <f t="shared" si="22"/>
        <v>1</v>
      </c>
      <c r="V36" t="b">
        <f t="shared" si="22"/>
        <v>1</v>
      </c>
    </row>
    <row r="37" spans="1:22">
      <c r="S37" t="b">
        <f t="shared" si="23"/>
        <v>1</v>
      </c>
      <c r="T37" t="b">
        <f t="shared" si="22"/>
        <v>1</v>
      </c>
      <c r="U37" t="b">
        <f t="shared" si="22"/>
        <v>1</v>
      </c>
      <c r="V37" t="b">
        <f t="shared" si="2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:F8"/>
    </sheetView>
  </sheetViews>
  <sheetFormatPr defaultRowHeight="15"/>
  <sheetData>
    <row r="1" spans="1:8">
      <c r="A1">
        <f ca="1">RAND()*20-7</f>
        <v>-2.5060455324338431</v>
      </c>
      <c r="B1">
        <f t="shared" ref="B1:H16" ca="1" si="0">RAND()*20-7</f>
        <v>3.8903216616663556</v>
      </c>
      <c r="C1">
        <f t="shared" ca="1" si="0"/>
        <v>7.9793632317087226</v>
      </c>
      <c r="D1">
        <f t="shared" ca="1" si="0"/>
        <v>-5.9366574018122797</v>
      </c>
      <c r="E1">
        <f t="shared" ca="1" si="0"/>
        <v>0.81288049664711259</v>
      </c>
      <c r="F1">
        <f t="shared" ca="1" si="0"/>
        <v>2.4522935549718774</v>
      </c>
      <c r="G1">
        <f t="shared" ca="1" si="0"/>
        <v>-1.0100215982849523</v>
      </c>
      <c r="H1">
        <f t="shared" ca="1" si="0"/>
        <v>-2.1866167709739823</v>
      </c>
    </row>
    <row r="2" spans="1:8">
      <c r="A2">
        <f t="shared" ref="A2:A16" ca="1" si="1">RAND()*20-7</f>
        <v>12.903754463869802</v>
      </c>
      <c r="B2">
        <f t="shared" ca="1" si="0"/>
        <v>5.8160043459394153</v>
      </c>
      <c r="C2">
        <f t="shared" ca="1" si="0"/>
        <v>-4.5016017587065464</v>
      </c>
      <c r="D2">
        <f t="shared" ca="1" si="0"/>
        <v>11.097276796322081</v>
      </c>
      <c r="E2">
        <f t="shared" ca="1" si="0"/>
        <v>-4.5501660238436514</v>
      </c>
      <c r="F2">
        <f t="shared" ca="1" si="0"/>
        <v>1.3807535344491306</v>
      </c>
      <c r="G2">
        <f t="shared" ca="1" si="0"/>
        <v>-6.6031800316353273</v>
      </c>
      <c r="H2">
        <f t="shared" ca="1" si="0"/>
        <v>-3.2837603193947245</v>
      </c>
    </row>
    <row r="3" spans="1:8">
      <c r="A3">
        <f t="shared" ca="1" si="1"/>
        <v>0.77245448808974437</v>
      </c>
      <c r="B3">
        <f t="shared" ca="1" si="0"/>
        <v>-5.2058971250840891</v>
      </c>
      <c r="C3">
        <f t="shared" ca="1" si="0"/>
        <v>1.2290841080001016</v>
      </c>
      <c r="D3">
        <f t="shared" ca="1" si="0"/>
        <v>7.9799433435666511</v>
      </c>
      <c r="E3">
        <f t="shared" ca="1" si="0"/>
        <v>-1.0695046229295784</v>
      </c>
      <c r="F3">
        <f t="shared" ca="1" si="0"/>
        <v>-0.94311898631211477</v>
      </c>
      <c r="G3">
        <f t="shared" ca="1" si="0"/>
        <v>-3.2872621422997521</v>
      </c>
      <c r="H3">
        <f t="shared" ca="1" si="0"/>
        <v>-2.9445089555106794</v>
      </c>
    </row>
    <row r="4" spans="1:8">
      <c r="A4">
        <f t="shared" ca="1" si="1"/>
        <v>1.2628809934668705</v>
      </c>
      <c r="B4">
        <f t="shared" ca="1" si="0"/>
        <v>9.5828659875941113</v>
      </c>
      <c r="C4">
        <f t="shared" ca="1" si="0"/>
        <v>10.68904442812028</v>
      </c>
      <c r="D4">
        <f t="shared" ca="1" si="0"/>
        <v>2.357184899068363</v>
      </c>
      <c r="E4">
        <f t="shared" ca="1" si="0"/>
        <v>-0.70307974880281598</v>
      </c>
      <c r="F4">
        <f t="shared" ca="1" si="0"/>
        <v>7.0083810883731488</v>
      </c>
      <c r="G4">
        <f t="shared" ca="1" si="0"/>
        <v>-2.1744278011853684</v>
      </c>
      <c r="H4">
        <f t="shared" ca="1" si="0"/>
        <v>5.3606511730333963</v>
      </c>
    </row>
    <row r="5" spans="1:8">
      <c r="A5">
        <f t="shared" ca="1" si="1"/>
        <v>1.613696738400229</v>
      </c>
      <c r="B5">
        <f t="shared" ca="1" si="0"/>
        <v>-6.6157046885469022</v>
      </c>
      <c r="C5">
        <f t="shared" ca="1" si="0"/>
        <v>-2.6515078796987073</v>
      </c>
      <c r="D5">
        <f t="shared" ca="1" si="0"/>
        <v>-2.2966258004941995</v>
      </c>
      <c r="E5">
        <f t="shared" ca="1" si="0"/>
        <v>10.452578186251571</v>
      </c>
      <c r="F5">
        <f t="shared" ca="1" si="0"/>
        <v>-4.7870799009959342</v>
      </c>
      <c r="G5">
        <f t="shared" ca="1" si="0"/>
        <v>-3.0016333407883571</v>
      </c>
      <c r="H5">
        <f t="shared" ca="1" si="0"/>
        <v>5.542964962573901</v>
      </c>
    </row>
    <row r="6" spans="1:8">
      <c r="A6">
        <f t="shared" ca="1" si="1"/>
        <v>8.3096892940116209</v>
      </c>
      <c r="B6">
        <f t="shared" ca="1" si="0"/>
        <v>3.5391864504815675</v>
      </c>
      <c r="C6">
        <f t="shared" ca="1" si="0"/>
        <v>-2.391243668907717</v>
      </c>
      <c r="D6">
        <f t="shared" ca="1" si="0"/>
        <v>1.4288862611120443</v>
      </c>
      <c r="E6">
        <f t="shared" ca="1" si="0"/>
        <v>0.97885678911078244</v>
      </c>
      <c r="F6">
        <f t="shared" ca="1" si="0"/>
        <v>-1.3516803251307579</v>
      </c>
      <c r="G6">
        <f t="shared" ca="1" si="0"/>
        <v>3.3553004680342369</v>
      </c>
      <c r="H6">
        <f t="shared" ca="1" si="0"/>
        <v>12.306195494850222</v>
      </c>
    </row>
    <row r="7" spans="1:8">
      <c r="A7">
        <f t="shared" ca="1" si="1"/>
        <v>-3.6352175461467122</v>
      </c>
      <c r="B7">
        <f t="shared" ca="1" si="0"/>
        <v>4.1339003222241306</v>
      </c>
      <c r="C7">
        <f t="shared" ca="1" si="0"/>
        <v>7.037275880057237</v>
      </c>
      <c r="D7">
        <f t="shared" ca="1" si="0"/>
        <v>10.364583859933003</v>
      </c>
      <c r="E7">
        <f t="shared" ca="1" si="0"/>
        <v>10.358293292113764</v>
      </c>
      <c r="F7">
        <f t="shared" ca="1" si="0"/>
        <v>-1.2063786763630056</v>
      </c>
      <c r="G7">
        <f t="shared" ca="1" si="0"/>
        <v>11.133042509347906</v>
      </c>
      <c r="H7">
        <f t="shared" ca="1" si="0"/>
        <v>7.7612363720346007</v>
      </c>
    </row>
    <row r="8" spans="1:8">
      <c r="A8">
        <f t="shared" ca="1" si="1"/>
        <v>8.9224323174614391</v>
      </c>
      <c r="B8">
        <f t="shared" ca="1" si="0"/>
        <v>9.1767996651555563</v>
      </c>
      <c r="C8">
        <f t="shared" ca="1" si="0"/>
        <v>6.1398465901774149</v>
      </c>
      <c r="D8">
        <f t="shared" ca="1" si="0"/>
        <v>-6.1263035831346428</v>
      </c>
      <c r="E8">
        <f t="shared" ca="1" si="0"/>
        <v>8.623149151891095</v>
      </c>
      <c r="F8">
        <f t="shared" ca="1" si="0"/>
        <v>3.0119966537680121</v>
      </c>
      <c r="G8">
        <f t="shared" ca="1" si="0"/>
        <v>-4.6540858986708233</v>
      </c>
      <c r="H8">
        <f t="shared" ca="1" si="0"/>
        <v>-3.955312147390933</v>
      </c>
    </row>
    <row r="9" spans="1:8">
      <c r="A9">
        <f t="shared" ca="1" si="1"/>
        <v>9.7396460276264349</v>
      </c>
      <c r="B9">
        <f t="shared" ca="1" si="0"/>
        <v>11.705396295791473</v>
      </c>
      <c r="C9">
        <f t="shared" ca="1" si="0"/>
        <v>4.9858516731511688</v>
      </c>
      <c r="D9">
        <f t="shared" ca="1" si="0"/>
        <v>11.777989556192022</v>
      </c>
      <c r="E9">
        <f t="shared" ca="1" si="0"/>
        <v>-5.2246008110672397</v>
      </c>
      <c r="F9">
        <f t="shared" ca="1" si="0"/>
        <v>2.7132233190579456</v>
      </c>
      <c r="G9">
        <f t="shared" ca="1" si="0"/>
        <v>1.6334791271931124</v>
      </c>
      <c r="H9">
        <f t="shared" ca="1" si="0"/>
        <v>1.6288630099477359</v>
      </c>
    </row>
    <row r="10" spans="1:8">
      <c r="A10">
        <f t="shared" ca="1" si="1"/>
        <v>2.6428259322473941</v>
      </c>
      <c r="B10">
        <f t="shared" ca="1" si="0"/>
        <v>-6.065110663353984</v>
      </c>
      <c r="C10">
        <f t="shared" ca="1" si="0"/>
        <v>-2.5641591202640228</v>
      </c>
      <c r="D10">
        <f t="shared" ca="1" si="0"/>
        <v>1.6412975500299876</v>
      </c>
      <c r="E10">
        <f t="shared" ca="1" si="0"/>
        <v>0.84051816420005032</v>
      </c>
      <c r="F10">
        <f t="shared" ca="1" si="0"/>
        <v>-1.1630420054599853</v>
      </c>
      <c r="G10">
        <f t="shared" ca="1" si="0"/>
        <v>3.4591517608157076</v>
      </c>
      <c r="H10">
        <f t="shared" ca="1" si="0"/>
        <v>4.9156106685767682</v>
      </c>
    </row>
    <row r="11" spans="1:8">
      <c r="A11">
        <f t="shared" ca="1" si="1"/>
        <v>2.2954185470531936</v>
      </c>
      <c r="B11">
        <f t="shared" ca="1" si="0"/>
        <v>-4.4533566523088073</v>
      </c>
      <c r="C11">
        <f t="shared" ca="1" si="0"/>
        <v>-2.0659953344410518</v>
      </c>
      <c r="D11">
        <f t="shared" ca="1" si="0"/>
        <v>1.9860724846761357</v>
      </c>
      <c r="E11">
        <f t="shared" ca="1" si="0"/>
        <v>5.5256860789236093</v>
      </c>
      <c r="F11">
        <f t="shared" ca="1" si="0"/>
        <v>4.1477444793592522</v>
      </c>
      <c r="G11">
        <f t="shared" ca="1" si="0"/>
        <v>3.7719804851207375</v>
      </c>
      <c r="H11">
        <f t="shared" ca="1" si="0"/>
        <v>1.8694208380644053</v>
      </c>
    </row>
    <row r="12" spans="1:8">
      <c r="A12">
        <f t="shared" ca="1" si="1"/>
        <v>2.1028925529025102</v>
      </c>
      <c r="B12">
        <f t="shared" ca="1" si="0"/>
        <v>-3.489172752219563</v>
      </c>
      <c r="C12">
        <f t="shared" ca="1" si="0"/>
        <v>7.9922564907588516</v>
      </c>
      <c r="D12">
        <f t="shared" ca="1" si="0"/>
        <v>-2.7986886839932561</v>
      </c>
      <c r="E12">
        <f t="shared" ca="1" si="0"/>
        <v>10.192771741744334</v>
      </c>
      <c r="F12">
        <f t="shared" ca="1" si="0"/>
        <v>12.913063532582367</v>
      </c>
      <c r="G12">
        <f t="shared" ca="1" si="0"/>
        <v>6.6835783682731282</v>
      </c>
      <c r="H12">
        <f t="shared" ca="1" si="0"/>
        <v>2.5886689748914566</v>
      </c>
    </row>
    <row r="13" spans="1:8">
      <c r="A13">
        <f t="shared" ca="1" si="1"/>
        <v>4.296745535480202</v>
      </c>
      <c r="B13">
        <f t="shared" ca="1" si="0"/>
        <v>2.8457642006529866</v>
      </c>
      <c r="C13">
        <f t="shared" ca="1" si="0"/>
        <v>12.376934047360457</v>
      </c>
      <c r="D13">
        <f t="shared" ca="1" si="0"/>
        <v>-0.46973577934393163</v>
      </c>
      <c r="E13">
        <f t="shared" ca="1" si="0"/>
        <v>9.0448286892877086</v>
      </c>
      <c r="F13">
        <f t="shared" ca="1" si="0"/>
        <v>4.0382795642822344</v>
      </c>
      <c r="G13">
        <f t="shared" ca="1" si="0"/>
        <v>12.029258575412101</v>
      </c>
      <c r="H13">
        <f t="shared" ca="1" si="0"/>
        <v>-3.5341415395146618</v>
      </c>
    </row>
    <row r="14" spans="1:8">
      <c r="A14">
        <f t="shared" ca="1" si="1"/>
        <v>-4.7241666675122911</v>
      </c>
      <c r="B14">
        <f t="shared" ca="1" si="0"/>
        <v>-2.2522589922952845</v>
      </c>
      <c r="C14">
        <f t="shared" ca="1" si="0"/>
        <v>1.1616617901153514</v>
      </c>
      <c r="D14">
        <f t="shared" ca="1" si="0"/>
        <v>5.353930895392832</v>
      </c>
      <c r="E14">
        <f t="shared" ca="1" si="0"/>
        <v>-4.4169911174249386</v>
      </c>
      <c r="F14">
        <f t="shared" ca="1" si="0"/>
        <v>5.2192867355284598</v>
      </c>
      <c r="G14">
        <f t="shared" ca="1" si="0"/>
        <v>-2.8875596532884682</v>
      </c>
      <c r="H14">
        <f t="shared" ca="1" si="0"/>
        <v>-4.5650528140620992</v>
      </c>
    </row>
    <row r="15" spans="1:8">
      <c r="A15">
        <f t="shared" ca="1" si="1"/>
        <v>-2.0763520368404418</v>
      </c>
      <c r="B15">
        <f t="shared" ca="1" si="0"/>
        <v>-6.5388336575115336</v>
      </c>
      <c r="C15">
        <f t="shared" ca="1" si="0"/>
        <v>2.435727755754046</v>
      </c>
      <c r="D15">
        <f t="shared" ca="1" si="0"/>
        <v>-1.5764135633109788</v>
      </c>
      <c r="E15">
        <f t="shared" ca="1" si="0"/>
        <v>-5.0348190167133771</v>
      </c>
      <c r="F15">
        <f t="shared" ca="1" si="0"/>
        <v>3.9547896321709217</v>
      </c>
      <c r="G15">
        <f t="shared" ca="1" si="0"/>
        <v>-2.8271730692514385</v>
      </c>
      <c r="H15">
        <f t="shared" ca="1" si="0"/>
        <v>8.7451746846209133</v>
      </c>
    </row>
    <row r="16" spans="1:8">
      <c r="A16">
        <f t="shared" ca="1" si="1"/>
        <v>-6.161713553302957</v>
      </c>
      <c r="B16">
        <f t="shared" ca="1" si="0"/>
        <v>7.7371914582171222</v>
      </c>
      <c r="C16">
        <f t="shared" ca="1" si="0"/>
        <v>7.2533769993287844</v>
      </c>
      <c r="D16">
        <f t="shared" ca="1" si="0"/>
        <v>4.9907407370336152</v>
      </c>
      <c r="E16">
        <f t="shared" ca="1" si="0"/>
        <v>10.636527950299062</v>
      </c>
      <c r="F16">
        <f t="shared" ca="1" si="0"/>
        <v>-0.33177659400033299</v>
      </c>
      <c r="G16">
        <f t="shared" ca="1" si="0"/>
        <v>7.3064028410235267</v>
      </c>
      <c r="H16">
        <f t="shared" ca="1" si="0"/>
        <v>1.2839522908271253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4x4</vt:lpstr>
      <vt:lpstr>Full 4x4 (2)</vt:lpstr>
      <vt:lpstr>Single Step 3x3 Template</vt:lpstr>
      <vt:lpstr>QR Decomp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2016-10-08T14:07:59Z</dcterms:created>
  <dcterms:modified xsi:type="dcterms:W3CDTF">2016-11-27T14:31:52Z</dcterms:modified>
</cp:coreProperties>
</file>