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5729DBB-291B-4C31-828E-3038B5D2E8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견적 (2)" sheetId="2" r:id="rId1"/>
  </sheets>
  <definedNames>
    <definedName name="_xlnm.Print_Area" localSheetId="0">'견적 (2)'!$A$170:$G$214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7" i="2" l="1"/>
  <c r="D117" i="2"/>
  <c r="D151" i="2"/>
  <c r="D153" i="2"/>
  <c r="D157" i="2"/>
  <c r="D158" i="2"/>
  <c r="E30" i="2" l="1"/>
  <c r="E35" i="2" l="1"/>
  <c r="E36" i="2"/>
  <c r="E37" i="2"/>
  <c r="E39" i="2"/>
  <c r="E41" i="2"/>
  <c r="E43" i="2"/>
  <c r="E44" i="2"/>
  <c r="E46" i="2"/>
  <c r="E47" i="2"/>
  <c r="E57" i="2" l="1"/>
  <c r="E42" i="2"/>
  <c r="E58" i="2"/>
  <c r="E40" i="2" l="1"/>
  <c r="E45" i="2" l="1"/>
  <c r="E38" i="2"/>
  <c r="E48" i="2" l="1"/>
  <c r="E69" i="2" l="1"/>
  <c r="E17" i="2" l="1"/>
  <c r="E5" i="2"/>
  <c r="E4" i="2"/>
  <c r="E11" i="2" l="1"/>
  <c r="E12" i="2"/>
  <c r="E18" i="2" l="1"/>
  <c r="G4" i="2" l="1"/>
  <c r="E234" i="2"/>
  <c r="D234" i="2"/>
  <c r="C234" i="2"/>
  <c r="E214" i="2"/>
  <c r="D214" i="2"/>
  <c r="C214" i="2"/>
  <c r="E183" i="2"/>
  <c r="D183" i="2"/>
  <c r="C183" i="2"/>
  <c r="E9" i="2" l="1"/>
  <c r="E10" i="2"/>
  <c r="L373" i="2"/>
  <c r="K373" i="2" s="1"/>
  <c r="J373" i="2"/>
  <c r="L372" i="2"/>
  <c r="K372" i="2" s="1"/>
  <c r="J372" i="2"/>
  <c r="L371" i="2"/>
  <c r="K371" i="2" s="1"/>
  <c r="J371" i="2"/>
  <c r="L370" i="2"/>
  <c r="K370" i="2" s="1"/>
  <c r="J370" i="2"/>
  <c r="K368" i="2"/>
  <c r="J368" i="2"/>
  <c r="K367" i="2"/>
  <c r="J367" i="2"/>
  <c r="K366" i="2"/>
  <c r="J366" i="2"/>
  <c r="K365" i="2"/>
  <c r="J365" i="2"/>
  <c r="L351" i="2"/>
  <c r="K351" i="2" s="1"/>
  <c r="J351" i="2"/>
  <c r="L350" i="2"/>
  <c r="K350" i="2" s="1"/>
  <c r="J350" i="2"/>
  <c r="L349" i="2"/>
  <c r="K349" i="2" s="1"/>
  <c r="J349" i="2"/>
  <c r="L348" i="2"/>
  <c r="K348" i="2" s="1"/>
  <c r="J348" i="2"/>
  <c r="L347" i="2"/>
  <c r="K347" i="2" s="1"/>
  <c r="J347" i="2"/>
  <c r="L346" i="2"/>
  <c r="K346" i="2" s="1"/>
  <c r="J346" i="2"/>
  <c r="L345" i="2"/>
  <c r="K345" i="2" s="1"/>
  <c r="J345" i="2"/>
  <c r="L344" i="2"/>
  <c r="K344" i="2" s="1"/>
  <c r="J344" i="2"/>
  <c r="L343" i="2"/>
  <c r="K343" i="2" s="1"/>
  <c r="J343" i="2"/>
  <c r="L342" i="2"/>
  <c r="K342" i="2" s="1"/>
  <c r="J342" i="2"/>
  <c r="L341" i="2"/>
  <c r="K341" i="2" s="1"/>
  <c r="J341" i="2"/>
  <c r="L340" i="2"/>
  <c r="K340" i="2" s="1"/>
  <c r="J340" i="2"/>
  <c r="L339" i="2"/>
  <c r="K339" i="2" s="1"/>
  <c r="J339" i="2"/>
  <c r="L338" i="2"/>
  <c r="K338" i="2" s="1"/>
  <c r="J338" i="2"/>
  <c r="L337" i="2"/>
  <c r="K337" i="2" s="1"/>
  <c r="J337" i="2"/>
  <c r="L335" i="2"/>
  <c r="K335" i="2" s="1"/>
  <c r="J335" i="2"/>
  <c r="L334" i="2"/>
  <c r="K334" i="2" s="1"/>
  <c r="J334" i="2"/>
  <c r="L333" i="2"/>
  <c r="K333" i="2" s="1"/>
  <c r="J333" i="2"/>
  <c r="L332" i="2"/>
  <c r="K332" i="2" s="1"/>
  <c r="J332" i="2"/>
  <c r="L331" i="2"/>
  <c r="K331" i="2" s="1"/>
  <c r="J331" i="2"/>
  <c r="L330" i="2"/>
  <c r="K330" i="2" s="1"/>
  <c r="J330" i="2"/>
  <c r="L329" i="2"/>
  <c r="K329" i="2" s="1"/>
  <c r="J329" i="2"/>
  <c r="L328" i="2"/>
  <c r="K328" i="2" s="1"/>
  <c r="J328" i="2"/>
  <c r="L327" i="2"/>
  <c r="K327" i="2" s="1"/>
  <c r="J327" i="2"/>
  <c r="L326" i="2"/>
  <c r="K326" i="2" s="1"/>
  <c r="J326" i="2"/>
  <c r="L325" i="2"/>
  <c r="K325" i="2" s="1"/>
  <c r="J325" i="2"/>
  <c r="L324" i="2"/>
  <c r="K324" i="2" s="1"/>
  <c r="J324" i="2"/>
  <c r="L323" i="2"/>
  <c r="K323" i="2" s="1"/>
  <c r="J323" i="2"/>
  <c r="L322" i="2"/>
  <c r="K322" i="2" s="1"/>
  <c r="J322" i="2"/>
  <c r="L321" i="2"/>
  <c r="K321" i="2" s="1"/>
  <c r="J321" i="2"/>
  <c r="L320" i="2"/>
  <c r="K320" i="2" s="1"/>
  <c r="J320" i="2"/>
  <c r="L319" i="2"/>
  <c r="K319" i="2" s="1"/>
  <c r="J319" i="2"/>
  <c r="L318" i="2"/>
  <c r="K318" i="2" s="1"/>
  <c r="J318" i="2"/>
  <c r="L317" i="2"/>
  <c r="K317" i="2" s="1"/>
  <c r="J317" i="2"/>
  <c r="L316" i="2"/>
  <c r="K316" i="2" s="1"/>
  <c r="J316" i="2"/>
  <c r="L315" i="2"/>
  <c r="K315" i="2" s="1"/>
  <c r="J315" i="2"/>
  <c r="L314" i="2"/>
  <c r="K314" i="2" s="1"/>
  <c r="J314" i="2"/>
  <c r="L313" i="2"/>
  <c r="K313" i="2" s="1"/>
  <c r="J313" i="2"/>
  <c r="L312" i="2"/>
  <c r="K312" i="2" s="1"/>
  <c r="J312" i="2"/>
  <c r="L311" i="2"/>
  <c r="K311" i="2" s="1"/>
  <c r="J311" i="2"/>
  <c r="L310" i="2"/>
  <c r="K310" i="2" s="1"/>
  <c r="J310" i="2"/>
  <c r="L309" i="2"/>
  <c r="K309" i="2" s="1"/>
  <c r="J309" i="2"/>
  <c r="L308" i="2"/>
  <c r="K308" i="2" s="1"/>
  <c r="J308" i="2"/>
  <c r="L307" i="2"/>
  <c r="K307" i="2" s="1"/>
  <c r="J307" i="2"/>
  <c r="L306" i="2"/>
  <c r="K306" i="2" s="1"/>
  <c r="J306" i="2"/>
  <c r="L305" i="2"/>
  <c r="K305" i="2" s="1"/>
  <c r="J305" i="2"/>
  <c r="L304" i="2"/>
  <c r="K304" i="2" s="1"/>
  <c r="J304" i="2"/>
  <c r="L303" i="2"/>
  <c r="K303" i="2" s="1"/>
  <c r="J303" i="2"/>
  <c r="L302" i="2"/>
  <c r="K302" i="2" s="1"/>
  <c r="J302" i="2"/>
  <c r="L301" i="2"/>
  <c r="K301" i="2" s="1"/>
  <c r="J301" i="2"/>
  <c r="L300" i="2"/>
  <c r="K300" i="2" s="1"/>
  <c r="J300" i="2"/>
  <c r="L299" i="2"/>
  <c r="K299" i="2" s="1"/>
  <c r="J299" i="2"/>
  <c r="L297" i="2"/>
  <c r="K297" i="2" s="1"/>
  <c r="J297" i="2"/>
  <c r="L296" i="2"/>
  <c r="K296" i="2" s="1"/>
  <c r="J296" i="2"/>
  <c r="L295" i="2"/>
  <c r="K295" i="2" s="1"/>
  <c r="J295" i="2"/>
  <c r="L294" i="2"/>
  <c r="K294" i="2" s="1"/>
  <c r="J294" i="2"/>
  <c r="L293" i="2"/>
  <c r="K293" i="2" s="1"/>
  <c r="J293" i="2"/>
  <c r="L292" i="2"/>
  <c r="K292" i="2" s="1"/>
  <c r="J292" i="2"/>
  <c r="L291" i="2"/>
  <c r="K291" i="2" s="1"/>
  <c r="J291" i="2"/>
  <c r="L290" i="2"/>
  <c r="K290" i="2" s="1"/>
  <c r="J290" i="2"/>
  <c r="L289" i="2"/>
  <c r="K289" i="2" s="1"/>
  <c r="J289" i="2"/>
  <c r="L288" i="2"/>
  <c r="K288" i="2" s="1"/>
  <c r="J288" i="2"/>
  <c r="L287" i="2"/>
  <c r="K287" i="2" s="1"/>
  <c r="J287" i="2"/>
  <c r="L286" i="2"/>
  <c r="K286" i="2" s="1"/>
  <c r="J286" i="2"/>
  <c r="L285" i="2"/>
  <c r="K285" i="2" s="1"/>
  <c r="J285" i="2"/>
  <c r="L284" i="2"/>
  <c r="K284" i="2" s="1"/>
  <c r="J284" i="2"/>
  <c r="L283" i="2"/>
  <c r="K283" i="2" s="1"/>
  <c r="J283" i="2"/>
  <c r="L282" i="2"/>
  <c r="K282" i="2" s="1"/>
  <c r="J282" i="2"/>
  <c r="L281" i="2"/>
  <c r="K281" i="2" s="1"/>
  <c r="J281" i="2"/>
  <c r="L280" i="2"/>
  <c r="K280" i="2" s="1"/>
  <c r="J280" i="2"/>
  <c r="L279" i="2"/>
  <c r="K279" i="2" s="1"/>
  <c r="J279" i="2"/>
  <c r="L278" i="2"/>
  <c r="K278" i="2" s="1"/>
  <c r="J278" i="2"/>
  <c r="L277" i="2"/>
  <c r="K277" i="2" s="1"/>
  <c r="J277" i="2"/>
  <c r="L276" i="2"/>
  <c r="K276" i="2" s="1"/>
  <c r="J276" i="2"/>
  <c r="L275" i="2"/>
  <c r="K275" i="2" s="1"/>
  <c r="J275" i="2"/>
  <c r="L274" i="2"/>
  <c r="K274" i="2" s="1"/>
  <c r="J274" i="2"/>
  <c r="L273" i="2"/>
  <c r="K273" i="2" s="1"/>
  <c r="J273" i="2"/>
  <c r="L272" i="2"/>
  <c r="K272" i="2" s="1"/>
  <c r="J272" i="2"/>
  <c r="L271" i="2"/>
  <c r="K271" i="2" s="1"/>
  <c r="J271" i="2"/>
  <c r="L270" i="2"/>
  <c r="K270" i="2" s="1"/>
  <c r="J270" i="2"/>
  <c r="L269" i="2"/>
  <c r="K269" i="2" s="1"/>
  <c r="J269" i="2"/>
  <c r="L268" i="2"/>
  <c r="K268" i="2" s="1"/>
  <c r="J268" i="2"/>
  <c r="L267" i="2"/>
  <c r="K267" i="2" s="1"/>
  <c r="J267" i="2"/>
  <c r="L266" i="2"/>
  <c r="K266" i="2" s="1"/>
  <c r="J266" i="2"/>
  <c r="L265" i="2"/>
  <c r="K265" i="2" s="1"/>
  <c r="J265" i="2"/>
  <c r="L264" i="2"/>
  <c r="K264" i="2" s="1"/>
  <c r="J264" i="2"/>
  <c r="L263" i="2"/>
  <c r="K263" i="2" s="1"/>
  <c r="J263" i="2"/>
  <c r="L262" i="2"/>
  <c r="K262" i="2" s="1"/>
  <c r="J262" i="2"/>
  <c r="L261" i="2"/>
  <c r="K261" i="2" s="1"/>
  <c r="J261" i="2"/>
  <c r="L260" i="2"/>
  <c r="K260" i="2" s="1"/>
  <c r="J260" i="2"/>
  <c r="L259" i="2"/>
  <c r="K259" i="2" s="1"/>
  <c r="J259" i="2"/>
  <c r="L258" i="2"/>
  <c r="K258" i="2" s="1"/>
  <c r="J258" i="2"/>
  <c r="L257" i="2"/>
  <c r="K257" i="2" s="1"/>
  <c r="J257" i="2"/>
  <c r="L256" i="2"/>
  <c r="K256" i="2" s="1"/>
  <c r="J256" i="2"/>
  <c r="L255" i="2"/>
  <c r="K255" i="2" s="1"/>
  <c r="J255" i="2"/>
  <c r="L254" i="2"/>
  <c r="K254" i="2" s="1"/>
  <c r="J254" i="2"/>
  <c r="L253" i="2"/>
  <c r="K253" i="2" s="1"/>
  <c r="J253" i="2"/>
  <c r="L252" i="2"/>
  <c r="K252" i="2" s="1"/>
  <c r="J252" i="2"/>
  <c r="L251" i="2"/>
  <c r="K251" i="2" s="1"/>
  <c r="J251" i="2"/>
  <c r="L250" i="2"/>
  <c r="K250" i="2" s="1"/>
  <c r="J250" i="2"/>
  <c r="L245" i="2"/>
  <c r="K245" i="2" s="1"/>
  <c r="J245" i="2"/>
  <c r="L244" i="2"/>
  <c r="K244" i="2" s="1"/>
  <c r="J244" i="2"/>
  <c r="L243" i="2"/>
  <c r="K243" i="2" s="1"/>
  <c r="J243" i="2"/>
  <c r="L242" i="2"/>
  <c r="K242" i="2" s="1"/>
  <c r="J242" i="2"/>
  <c r="G236" i="2"/>
  <c r="G235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5" i="2"/>
  <c r="G194" i="2"/>
  <c r="G193" i="2"/>
  <c r="G192" i="2"/>
  <c r="G191" i="2"/>
  <c r="G190" i="2"/>
  <c r="G189" i="2"/>
  <c r="G188" i="2"/>
  <c r="G187" i="2"/>
  <c r="G186" i="2"/>
  <c r="I114" i="2" s="1"/>
  <c r="D114" i="2" s="1"/>
  <c r="G185" i="2"/>
  <c r="G184" i="2"/>
  <c r="G182" i="2"/>
  <c r="G181" i="2"/>
  <c r="G180" i="2"/>
  <c r="G179" i="2"/>
  <c r="G178" i="2"/>
  <c r="G177" i="2"/>
  <c r="G176" i="2"/>
  <c r="G175" i="2"/>
  <c r="G174" i="2"/>
  <c r="G173" i="2"/>
  <c r="G172" i="2"/>
  <c r="D167" i="2"/>
  <c r="L166" i="2"/>
  <c r="L165" i="2"/>
  <c r="L164" i="2"/>
  <c r="L163" i="2"/>
  <c r="L161" i="2"/>
  <c r="K161" i="2" s="1"/>
  <c r="E95" i="2"/>
  <c r="E94" i="2"/>
  <c r="E93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5" i="2"/>
  <c r="E74" i="2"/>
  <c r="E73" i="2"/>
  <c r="E72" i="2"/>
  <c r="E71" i="2"/>
  <c r="E70" i="2"/>
  <c r="E68" i="2"/>
  <c r="E67" i="2"/>
  <c r="E66" i="2"/>
  <c r="E65" i="2"/>
  <c r="E64" i="2"/>
  <c r="E62" i="2"/>
  <c r="E61" i="2"/>
  <c r="E60" i="2"/>
  <c r="E59" i="2"/>
  <c r="E56" i="2"/>
  <c r="E55" i="2"/>
  <c r="E54" i="2"/>
  <c r="E53" i="2"/>
  <c r="E52" i="2"/>
  <c r="E51" i="2"/>
  <c r="E50" i="2"/>
  <c r="E49" i="2"/>
  <c r="E34" i="2"/>
  <c r="E33" i="2"/>
  <c r="E32" i="2"/>
  <c r="E31" i="2"/>
  <c r="E29" i="2"/>
  <c r="E28" i="2"/>
  <c r="E27" i="2"/>
  <c r="E24" i="2"/>
  <c r="E23" i="2"/>
  <c r="E21" i="2"/>
  <c r="E20" i="2"/>
  <c r="E19" i="2"/>
  <c r="E16" i="2"/>
  <c r="E15" i="2"/>
  <c r="E14" i="2"/>
  <c r="E13" i="2"/>
  <c r="E8" i="2"/>
  <c r="E7" i="2"/>
  <c r="E6" i="2"/>
  <c r="I4" i="2"/>
  <c r="G21" i="2" l="1"/>
  <c r="I21" i="2" s="1"/>
  <c r="G32" i="2"/>
  <c r="I32" i="2" s="1"/>
  <c r="G10" i="2"/>
  <c r="I10" i="2" s="1"/>
  <c r="L10" i="2" s="1"/>
  <c r="G33" i="2"/>
  <c r="I33" i="2" s="1"/>
  <c r="G49" i="2"/>
  <c r="I49" i="2" s="1"/>
  <c r="L49" i="2" s="1"/>
  <c r="G51" i="2"/>
  <c r="L51" i="2" s="1"/>
  <c r="G64" i="2"/>
  <c r="I64" i="2" s="1"/>
  <c r="G81" i="2"/>
  <c r="I81" i="2" s="1"/>
  <c r="G9" i="2"/>
  <c r="I9" i="2" s="1"/>
  <c r="L9" i="2" s="1"/>
  <c r="G62" i="2"/>
  <c r="I62" i="2" s="1"/>
  <c r="G95" i="2"/>
  <c r="I95" i="2" s="1"/>
  <c r="G87" i="2"/>
  <c r="I87" i="2" s="1"/>
  <c r="G86" i="2"/>
  <c r="I86" i="2" s="1"/>
  <c r="G85" i="2"/>
  <c r="I85" i="2" s="1"/>
  <c r="G84" i="2"/>
  <c r="I84" i="2" s="1"/>
  <c r="G83" i="2"/>
  <c r="I83" i="2" s="1"/>
  <c r="G82" i="2"/>
  <c r="I82" i="2" s="1"/>
  <c r="G80" i="2"/>
  <c r="I80" i="2" s="1"/>
  <c r="G74" i="2"/>
  <c r="I74" i="2" s="1"/>
  <c r="G73" i="2"/>
  <c r="I73" i="2" s="1"/>
  <c r="G72" i="2"/>
  <c r="I72" i="2" s="1"/>
  <c r="G71" i="2"/>
  <c r="I71" i="2" s="1"/>
  <c r="G78" i="2"/>
  <c r="I78" i="2" s="1"/>
  <c r="G79" i="2"/>
  <c r="I79" i="2" s="1"/>
  <c r="G68" i="2"/>
  <c r="I68" i="2" s="1"/>
  <c r="G67" i="2"/>
  <c r="I67" i="2" s="1"/>
  <c r="G65" i="2"/>
  <c r="I65" i="2" s="1"/>
  <c r="G66" i="2"/>
  <c r="I66" i="2" s="1"/>
  <c r="G88" i="2"/>
  <c r="I88" i="2" s="1"/>
  <c r="G61" i="2"/>
  <c r="I61" i="2" s="1"/>
  <c r="G54" i="2"/>
  <c r="I54" i="2" s="1"/>
  <c r="G52" i="2"/>
  <c r="I52" i="2" s="1"/>
  <c r="G53" i="2"/>
  <c r="I53" i="2" s="1"/>
  <c r="G50" i="2"/>
  <c r="I50" i="2" s="1"/>
  <c r="G59" i="2"/>
  <c r="I59" i="2" s="1"/>
  <c r="G58" i="2"/>
  <c r="I58" i="2" s="1"/>
  <c r="G47" i="2"/>
  <c r="I47" i="2" s="1"/>
  <c r="G48" i="2"/>
  <c r="I48" i="2" s="1"/>
  <c r="G46" i="2"/>
  <c r="I46" i="2" s="1"/>
  <c r="G44" i="2"/>
  <c r="I44" i="2" s="1"/>
  <c r="G45" i="2"/>
  <c r="I45" i="2" s="1"/>
  <c r="G43" i="2"/>
  <c r="I43" i="2" s="1"/>
  <c r="G39" i="2"/>
  <c r="I39" i="2" s="1"/>
  <c r="G40" i="2"/>
  <c r="I40" i="2" s="1"/>
  <c r="G37" i="2"/>
  <c r="I37" i="2" s="1"/>
  <c r="G38" i="2"/>
  <c r="I38" i="2" s="1"/>
  <c r="G36" i="2"/>
  <c r="G35" i="2"/>
  <c r="I35" i="2" s="1"/>
  <c r="G55" i="2"/>
  <c r="I55" i="2" s="1"/>
  <c r="G56" i="2"/>
  <c r="I56" i="2" s="1"/>
  <c r="G60" i="2"/>
  <c r="I60" i="2" s="1"/>
  <c r="G34" i="2"/>
  <c r="I34" i="2" s="1"/>
  <c r="G31" i="2"/>
  <c r="I31" i="2" s="1"/>
  <c r="G30" i="2"/>
  <c r="I30" i="2" s="1"/>
  <c r="G29" i="2"/>
  <c r="I29" i="2" s="1"/>
  <c r="G27" i="2"/>
  <c r="I27" i="2" s="1"/>
  <c r="G28" i="2"/>
  <c r="I28" i="2" s="1"/>
  <c r="G69" i="2"/>
  <c r="I69" i="2" s="1"/>
  <c r="G70" i="2"/>
  <c r="I70" i="2" s="1"/>
  <c r="G57" i="2"/>
  <c r="I57" i="2" s="1"/>
  <c r="G24" i="2"/>
  <c r="I24" i="2" s="1"/>
  <c r="G23" i="2"/>
  <c r="I23" i="2" s="1"/>
  <c r="G94" i="2"/>
  <c r="I94" i="2" s="1"/>
  <c r="G93" i="2"/>
  <c r="I93" i="2" s="1"/>
  <c r="G91" i="2"/>
  <c r="I91" i="2" s="1"/>
  <c r="G89" i="2"/>
  <c r="I89" i="2" s="1"/>
  <c r="G90" i="2"/>
  <c r="I90" i="2" s="1"/>
  <c r="G77" i="2"/>
  <c r="I77" i="2" s="1"/>
  <c r="G75" i="2"/>
  <c r="I75" i="2" s="1"/>
  <c r="G20" i="2"/>
  <c r="I20" i="2" s="1"/>
  <c r="G19" i="2"/>
  <c r="I19" i="2" s="1"/>
  <c r="G17" i="2"/>
  <c r="I17" i="2" s="1"/>
  <c r="G18" i="2"/>
  <c r="I18" i="2" s="1"/>
  <c r="G16" i="2"/>
  <c r="I16" i="2" s="1"/>
  <c r="G15" i="2"/>
  <c r="I15" i="2" s="1"/>
  <c r="G13" i="2"/>
  <c r="I13" i="2" s="1"/>
  <c r="G14" i="2"/>
  <c r="I14" i="2" s="1"/>
  <c r="G12" i="2"/>
  <c r="I12" i="2" s="1"/>
  <c r="G11" i="2"/>
  <c r="I11" i="2" s="1"/>
  <c r="G8" i="2"/>
  <c r="I8" i="2" s="1"/>
  <c r="G7" i="2"/>
  <c r="I7" i="2" s="1"/>
  <c r="G6" i="2"/>
  <c r="I6" i="2" s="1"/>
  <c r="L109" i="2"/>
  <c r="K109" i="2" s="1"/>
  <c r="L106" i="2"/>
  <c r="K106" i="2" s="1"/>
  <c r="I119" i="2"/>
  <c r="L103" i="2"/>
  <c r="K103" i="2" s="1"/>
  <c r="L107" i="2"/>
  <c r="K107" i="2" s="1"/>
  <c r="I116" i="2"/>
  <c r="D116" i="2" s="1"/>
  <c r="I154" i="2"/>
  <c r="D154" i="2" s="1"/>
  <c r="I110" i="2"/>
  <c r="D110" i="2" s="1"/>
  <c r="L115" i="2"/>
  <c r="K115" i="2" s="1"/>
  <c r="L102" i="2"/>
  <c r="K102" i="2" s="1"/>
  <c r="L122" i="2"/>
  <c r="K122" i="2" s="1"/>
  <c r="L123" i="2"/>
  <c r="K123" i="2" s="1"/>
  <c r="I146" i="2"/>
  <c r="D146" i="2" s="1"/>
  <c r="I147" i="2"/>
  <c r="D147" i="2" s="1"/>
  <c r="I159" i="2"/>
  <c r="D159" i="2" s="1"/>
  <c r="I158" i="2"/>
  <c r="J158" i="2" s="1"/>
  <c r="L158" i="2"/>
  <c r="K158" i="2" s="1"/>
  <c r="I157" i="2"/>
  <c r="J157" i="2" s="1"/>
  <c r="L157" i="2"/>
  <c r="K157" i="2" s="1"/>
  <c r="I156" i="2"/>
  <c r="D156" i="2" s="1"/>
  <c r="I155" i="2"/>
  <c r="D155" i="2" s="1"/>
  <c r="I153" i="2"/>
  <c r="J153" i="2" s="1"/>
  <c r="I152" i="2"/>
  <c r="D152" i="2" s="1"/>
  <c r="L151" i="2"/>
  <c r="K151" i="2" s="1"/>
  <c r="I151" i="2"/>
  <c r="J151" i="2" s="1"/>
  <c r="I150" i="2"/>
  <c r="D150" i="2" s="1"/>
  <c r="L149" i="2"/>
  <c r="K149" i="2" s="1"/>
  <c r="L145" i="2"/>
  <c r="K145" i="2" s="1"/>
  <c r="L141" i="2"/>
  <c r="K141" i="2" s="1"/>
  <c r="I140" i="2"/>
  <c r="D140" i="2" s="1"/>
  <c r="I139" i="2"/>
  <c r="D139" i="2" s="1"/>
  <c r="I135" i="2"/>
  <c r="D135" i="2" s="1"/>
  <c r="I134" i="2"/>
  <c r="D134" i="2" s="1"/>
  <c r="I132" i="2"/>
  <c r="D132" i="2" s="1"/>
  <c r="I131" i="2"/>
  <c r="D131" i="2" s="1"/>
  <c r="L128" i="2"/>
  <c r="K128" i="2" s="1"/>
  <c r="I127" i="2"/>
  <c r="D127" i="2" s="1"/>
  <c r="I125" i="2"/>
  <c r="D125" i="2" s="1"/>
  <c r="I118" i="2"/>
  <c r="D118" i="2" s="1"/>
  <c r="L117" i="2"/>
  <c r="K117" i="2" s="1"/>
  <c r="I122" i="2"/>
  <c r="G183" i="2"/>
  <c r="L144" i="2"/>
  <c r="K144" i="2" s="1"/>
  <c r="I144" i="2"/>
  <c r="I137" i="2"/>
  <c r="D137" i="2" s="1"/>
  <c r="L137" i="2"/>
  <c r="K137" i="2" s="1"/>
  <c r="L129" i="2"/>
  <c r="K129" i="2" s="1"/>
  <c r="I129" i="2"/>
  <c r="D129" i="2" s="1"/>
  <c r="L105" i="2"/>
  <c r="K105" i="2" s="1"/>
  <c r="I105" i="2"/>
  <c r="D105" i="2" s="1"/>
  <c r="I133" i="2"/>
  <c r="L133" i="2"/>
  <c r="K133" i="2" s="1"/>
  <c r="I148" i="2"/>
  <c r="D148" i="2" s="1"/>
  <c r="L148" i="2"/>
  <c r="K148" i="2" s="1"/>
  <c r="L136" i="2"/>
  <c r="K136" i="2" s="1"/>
  <c r="I136" i="2"/>
  <c r="D136" i="2" s="1"/>
  <c r="L104" i="2"/>
  <c r="K104" i="2" s="1"/>
  <c r="I104" i="2"/>
  <c r="K246" i="2"/>
  <c r="G214" i="2"/>
  <c r="I123" i="2"/>
  <c r="G234" i="2"/>
  <c r="I161" i="2"/>
  <c r="D161" i="2" s="1"/>
  <c r="L108" i="2"/>
  <c r="K108" i="2" s="1"/>
  <c r="I108" i="2"/>
  <c r="D108" i="2" s="1"/>
  <c r="J4" i="2"/>
  <c r="L4" i="2"/>
  <c r="K4" i="2" s="1"/>
  <c r="L120" i="2"/>
  <c r="K120" i="2" s="1"/>
  <c r="I120" i="2"/>
  <c r="D120" i="2" s="1"/>
  <c r="K369" i="2"/>
  <c r="L124" i="2"/>
  <c r="I124" i="2"/>
  <c r="D124" i="2" s="1"/>
  <c r="I143" i="2"/>
  <c r="D143" i="2" s="1"/>
  <c r="L143" i="2"/>
  <c r="K143" i="2" s="1"/>
  <c r="I162" i="2"/>
  <c r="D162" i="2" s="1"/>
  <c r="L162" i="2"/>
  <c r="K162" i="2" s="1"/>
  <c r="L101" i="2"/>
  <c r="K101" i="2" s="1"/>
  <c r="I101" i="2"/>
  <c r="D101" i="2" s="1"/>
  <c r="L113" i="2"/>
  <c r="K113" i="2" s="1"/>
  <c r="I113" i="2"/>
  <c r="D113" i="2" s="1"/>
  <c r="L121" i="2"/>
  <c r="K121" i="2" s="1"/>
  <c r="I121" i="2"/>
  <c r="D121" i="2" s="1"/>
  <c r="I130" i="2"/>
  <c r="D130" i="2" s="1"/>
  <c r="L130" i="2"/>
  <c r="K130" i="2" s="1"/>
  <c r="I138" i="2"/>
  <c r="D138" i="2" s="1"/>
  <c r="L138" i="2"/>
  <c r="K138" i="2" s="1"/>
  <c r="L112" i="2"/>
  <c r="K112" i="2" s="1"/>
  <c r="I112" i="2"/>
  <c r="D112" i="2" s="1"/>
  <c r="L100" i="2"/>
  <c r="K100" i="2" s="1"/>
  <c r="I100" i="2"/>
  <c r="D100" i="2" s="1"/>
  <c r="L147" i="2"/>
  <c r="K147" i="2" s="1"/>
  <c r="L159" i="2"/>
  <c r="K159" i="2" s="1"/>
  <c r="L146" i="2"/>
  <c r="K146" i="2" s="1"/>
  <c r="L150" i="2"/>
  <c r="K150" i="2" s="1"/>
  <c r="J123" i="2" l="1"/>
  <c r="D123" i="2"/>
  <c r="J122" i="2"/>
  <c r="D122" i="2"/>
  <c r="J144" i="2"/>
  <c r="D144" i="2"/>
  <c r="J133" i="2"/>
  <c r="D133" i="2"/>
  <c r="J104" i="2"/>
  <c r="D104" i="2"/>
  <c r="J119" i="2"/>
  <c r="D119" i="2"/>
  <c r="L116" i="2"/>
  <c r="K116" i="2" s="1"/>
  <c r="J81" i="2"/>
  <c r="L81" i="2"/>
  <c r="K81" i="2" s="1"/>
  <c r="J32" i="2"/>
  <c r="L32" i="2"/>
  <c r="K32" i="2" s="1"/>
  <c r="L33" i="2"/>
  <c r="K33" i="2" s="1"/>
  <c r="J33" i="2"/>
  <c r="I103" i="2"/>
  <c r="D103" i="2" s="1"/>
  <c r="L37" i="2"/>
  <c r="K37" i="2" s="1"/>
  <c r="J37" i="2"/>
  <c r="I106" i="2"/>
  <c r="J50" i="2"/>
  <c r="L50" i="2"/>
  <c r="K50" i="2" s="1"/>
  <c r="L154" i="2"/>
  <c r="K154" i="2" s="1"/>
  <c r="J21" i="2"/>
  <c r="L21" i="2"/>
  <c r="K21" i="2" s="1"/>
  <c r="J62" i="2"/>
  <c r="L62" i="2"/>
  <c r="K62" i="2" s="1"/>
  <c r="J95" i="2"/>
  <c r="L95" i="2"/>
  <c r="K95" i="2" s="1"/>
  <c r="J87" i="2"/>
  <c r="L87" i="2"/>
  <c r="K87" i="2" s="1"/>
  <c r="J86" i="2"/>
  <c r="L86" i="2"/>
  <c r="K86" i="2" s="1"/>
  <c r="L85" i="2"/>
  <c r="K85" i="2" s="1"/>
  <c r="J85" i="2"/>
  <c r="J84" i="2"/>
  <c r="L84" i="2"/>
  <c r="K84" i="2" s="1"/>
  <c r="L83" i="2"/>
  <c r="K83" i="2" s="1"/>
  <c r="J83" i="2"/>
  <c r="J82" i="2"/>
  <c r="L82" i="2"/>
  <c r="K82" i="2" s="1"/>
  <c r="L80" i="2"/>
  <c r="K80" i="2" s="1"/>
  <c r="J80" i="2"/>
  <c r="L74" i="2"/>
  <c r="K74" i="2" s="1"/>
  <c r="J74" i="2"/>
  <c r="L73" i="2"/>
  <c r="K73" i="2" s="1"/>
  <c r="J73" i="2"/>
  <c r="L72" i="2"/>
  <c r="K72" i="2" s="1"/>
  <c r="J72" i="2"/>
  <c r="J71" i="2"/>
  <c r="L71" i="2"/>
  <c r="K71" i="2" s="1"/>
  <c r="L79" i="2"/>
  <c r="K79" i="2" s="1"/>
  <c r="J79" i="2"/>
  <c r="J78" i="2"/>
  <c r="L78" i="2"/>
  <c r="K78" i="2" s="1"/>
  <c r="J67" i="2"/>
  <c r="L67" i="2"/>
  <c r="K67" i="2" s="1"/>
  <c r="L68" i="2"/>
  <c r="K68" i="2" s="1"/>
  <c r="J68" i="2"/>
  <c r="J66" i="2"/>
  <c r="L66" i="2"/>
  <c r="K66" i="2" s="1"/>
  <c r="L65" i="2"/>
  <c r="K65" i="2" s="1"/>
  <c r="J65" i="2"/>
  <c r="L88" i="2"/>
  <c r="K88" i="2" s="1"/>
  <c r="J88" i="2"/>
  <c r="J61" i="2"/>
  <c r="L61" i="2"/>
  <c r="K61" i="2" s="1"/>
  <c r="L54" i="2"/>
  <c r="K54" i="2" s="1"/>
  <c r="J54" i="2"/>
  <c r="J53" i="2"/>
  <c r="L53" i="2"/>
  <c r="K53" i="2" s="1"/>
  <c r="L52" i="2"/>
  <c r="K52" i="2" s="1"/>
  <c r="J52" i="2"/>
  <c r="J58" i="2"/>
  <c r="L58" i="2"/>
  <c r="K58" i="2" s="1"/>
  <c r="L59" i="2"/>
  <c r="K59" i="2" s="1"/>
  <c r="J59" i="2"/>
  <c r="L48" i="2"/>
  <c r="K48" i="2" s="1"/>
  <c r="J48" i="2"/>
  <c r="J47" i="2"/>
  <c r="L47" i="2"/>
  <c r="K47" i="2" s="1"/>
  <c r="L46" i="2"/>
  <c r="K46" i="2" s="1"/>
  <c r="J46" i="2"/>
  <c r="J45" i="2"/>
  <c r="L45" i="2"/>
  <c r="K45" i="2" s="1"/>
  <c r="L44" i="2"/>
  <c r="K44" i="2" s="1"/>
  <c r="J44" i="2"/>
  <c r="L43" i="2"/>
  <c r="K43" i="2" s="1"/>
  <c r="J43" i="2"/>
  <c r="L40" i="2"/>
  <c r="K40" i="2" s="1"/>
  <c r="J40" i="2"/>
  <c r="L39" i="2"/>
  <c r="K39" i="2" s="1"/>
  <c r="J39" i="2"/>
  <c r="J36" i="2"/>
  <c r="L36" i="2"/>
  <c r="K36" i="2" s="1"/>
  <c r="L38" i="2"/>
  <c r="K38" i="2" s="1"/>
  <c r="J38" i="2"/>
  <c r="L35" i="2"/>
  <c r="K35" i="2" s="1"/>
  <c r="J35" i="2"/>
  <c r="L56" i="2"/>
  <c r="K56" i="2" s="1"/>
  <c r="J56" i="2"/>
  <c r="J55" i="2"/>
  <c r="L55" i="2"/>
  <c r="K55" i="2" s="1"/>
  <c r="L60" i="2"/>
  <c r="K60" i="2" s="1"/>
  <c r="J60" i="2"/>
  <c r="J34" i="2"/>
  <c r="L34" i="2"/>
  <c r="K34" i="2" s="1"/>
  <c r="L31" i="2"/>
  <c r="K31" i="2" s="1"/>
  <c r="J31" i="2"/>
  <c r="J30" i="2"/>
  <c r="L30" i="2"/>
  <c r="K30" i="2" s="1"/>
  <c r="L29" i="2"/>
  <c r="K29" i="2" s="1"/>
  <c r="J29" i="2"/>
  <c r="L28" i="2"/>
  <c r="K28" i="2" s="1"/>
  <c r="J28" i="2"/>
  <c r="L27" i="2"/>
  <c r="K27" i="2" s="1"/>
  <c r="J27" i="2"/>
  <c r="L70" i="2"/>
  <c r="K70" i="2" s="1"/>
  <c r="J70" i="2"/>
  <c r="L69" i="2"/>
  <c r="K69" i="2" s="1"/>
  <c r="J69" i="2"/>
  <c r="L57" i="2"/>
  <c r="K57" i="2" s="1"/>
  <c r="J57" i="2"/>
  <c r="J23" i="2"/>
  <c r="L23" i="2"/>
  <c r="K23" i="2" s="1"/>
  <c r="L24" i="2"/>
  <c r="K24" i="2" s="1"/>
  <c r="J24" i="2"/>
  <c r="L93" i="2"/>
  <c r="K93" i="2" s="1"/>
  <c r="J93" i="2"/>
  <c r="J94" i="2"/>
  <c r="L94" i="2"/>
  <c r="K94" i="2" s="1"/>
  <c r="L91" i="2"/>
  <c r="K91" i="2" s="1"/>
  <c r="J91" i="2"/>
  <c r="L90" i="2"/>
  <c r="K90" i="2" s="1"/>
  <c r="J90" i="2"/>
  <c r="L89" i="2"/>
  <c r="K89" i="2" s="1"/>
  <c r="J89" i="2"/>
  <c r="J77" i="2"/>
  <c r="L77" i="2"/>
  <c r="K77" i="2" s="1"/>
  <c r="L75" i="2"/>
  <c r="K75" i="2" s="1"/>
  <c r="J75" i="2"/>
  <c r="E76" i="2"/>
  <c r="L19" i="2"/>
  <c r="K19" i="2" s="1"/>
  <c r="J19" i="2"/>
  <c r="J20" i="2"/>
  <c r="L20" i="2"/>
  <c r="K20" i="2" s="1"/>
  <c r="J18" i="2"/>
  <c r="L18" i="2"/>
  <c r="K18" i="2" s="1"/>
  <c r="J17" i="2"/>
  <c r="L17" i="2"/>
  <c r="K17" i="2" s="1"/>
  <c r="L16" i="2"/>
  <c r="K16" i="2" s="1"/>
  <c r="J16" i="2"/>
  <c r="L15" i="2"/>
  <c r="K15" i="2" s="1"/>
  <c r="J15" i="2"/>
  <c r="J14" i="2"/>
  <c r="L14" i="2"/>
  <c r="K14" i="2" s="1"/>
  <c r="L13" i="2"/>
  <c r="K13" i="2" s="1"/>
  <c r="J13" i="2"/>
  <c r="L11" i="2"/>
  <c r="K11" i="2" s="1"/>
  <c r="J11" i="2"/>
  <c r="L12" i="2"/>
  <c r="K12" i="2" s="1"/>
  <c r="J12" i="2"/>
  <c r="L8" i="2"/>
  <c r="K8" i="2" s="1"/>
  <c r="J8" i="2"/>
  <c r="L7" i="2"/>
  <c r="K7" i="2" s="1"/>
  <c r="J7" i="2"/>
  <c r="J6" i="2"/>
  <c r="L6" i="2"/>
  <c r="K6" i="2" s="1"/>
  <c r="G5" i="2"/>
  <c r="I5" i="2" s="1"/>
  <c r="L110" i="2"/>
  <c r="K110" i="2" s="1"/>
  <c r="L114" i="2"/>
  <c r="K114" i="2" s="1"/>
  <c r="I115" i="2"/>
  <c r="J154" i="2"/>
  <c r="I111" i="2"/>
  <c r="D111" i="2" s="1"/>
  <c r="I109" i="2"/>
  <c r="D109" i="2" s="1"/>
  <c r="L119" i="2"/>
  <c r="K119" i="2" s="1"/>
  <c r="I102" i="2"/>
  <c r="D102" i="2" s="1"/>
  <c r="I107" i="2"/>
  <c r="L140" i="2"/>
  <c r="K140" i="2" s="1"/>
  <c r="L127" i="2"/>
  <c r="K127" i="2" s="1"/>
  <c r="J152" i="2"/>
  <c r="I145" i="2"/>
  <c r="D145" i="2" s="1"/>
  <c r="L139" i="2"/>
  <c r="K139" i="2" s="1"/>
  <c r="L135" i="2"/>
  <c r="K135" i="2" s="1"/>
  <c r="L134" i="2"/>
  <c r="K134" i="2" s="1"/>
  <c r="L131" i="2"/>
  <c r="K131" i="2" s="1"/>
  <c r="L125" i="2"/>
  <c r="K125" i="2" s="1"/>
  <c r="J117" i="2"/>
  <c r="J147" i="2"/>
  <c r="J146" i="2"/>
  <c r="I128" i="2"/>
  <c r="L132" i="2"/>
  <c r="K132" i="2" s="1"/>
  <c r="L155" i="2"/>
  <c r="K155" i="2" s="1"/>
  <c r="L156" i="2"/>
  <c r="K156" i="2" s="1"/>
  <c r="I141" i="2"/>
  <c r="D141" i="2" s="1"/>
  <c r="J159" i="2"/>
  <c r="L160" i="2"/>
  <c r="K160" i="2" s="1"/>
  <c r="J156" i="2"/>
  <c r="J155" i="2"/>
  <c r="L153" i="2"/>
  <c r="K153" i="2" s="1"/>
  <c r="L152" i="2"/>
  <c r="K152" i="2" s="1"/>
  <c r="J150" i="2"/>
  <c r="I149" i="2"/>
  <c r="D149" i="2" s="1"/>
  <c r="I142" i="2"/>
  <c r="D142" i="2" s="1"/>
  <c r="J140" i="2"/>
  <c r="J139" i="2"/>
  <c r="J135" i="2"/>
  <c r="J134" i="2"/>
  <c r="J132" i="2"/>
  <c r="J131" i="2"/>
  <c r="J127" i="2"/>
  <c r="J125" i="2"/>
  <c r="L118" i="2"/>
  <c r="K118" i="2" s="1"/>
  <c r="J137" i="2"/>
  <c r="J129" i="2"/>
  <c r="J105" i="2"/>
  <c r="J161" i="2"/>
  <c r="J114" i="2"/>
  <c r="J136" i="2"/>
  <c r="J118" i="2"/>
  <c r="J148" i="2"/>
  <c r="J110" i="2"/>
  <c r="J116" i="2"/>
  <c r="J130" i="2"/>
  <c r="J100" i="2"/>
  <c r="J112" i="2"/>
  <c r="J121" i="2"/>
  <c r="J101" i="2"/>
  <c r="J162" i="2"/>
  <c r="J120" i="2"/>
  <c r="J108" i="2"/>
  <c r="J113" i="2"/>
  <c r="J124" i="2"/>
  <c r="J143" i="2"/>
  <c r="J138" i="2"/>
  <c r="J115" i="2" l="1"/>
  <c r="D115" i="2"/>
  <c r="J106" i="2"/>
  <c r="D106" i="2"/>
  <c r="J128" i="2"/>
  <c r="D128" i="2"/>
  <c r="J107" i="2"/>
  <c r="D107" i="2"/>
  <c r="G76" i="2"/>
  <c r="I76" i="2" s="1"/>
  <c r="L76" i="2" s="1"/>
  <c r="K76" i="2" s="1"/>
  <c r="J103" i="2"/>
  <c r="L111" i="2"/>
  <c r="K111" i="2" s="1"/>
  <c r="J109" i="2"/>
  <c r="J5" i="2"/>
  <c r="L5" i="2"/>
  <c r="K5" i="2" s="1"/>
  <c r="J76" i="2"/>
  <c r="J111" i="2"/>
  <c r="J145" i="2"/>
  <c r="J102" i="2"/>
  <c r="J149" i="2"/>
  <c r="L142" i="2"/>
  <c r="K142" i="2" s="1"/>
  <c r="J141" i="2"/>
  <c r="I160" i="2"/>
  <c r="D160" i="2" s="1"/>
  <c r="J142" i="2"/>
  <c r="K168" i="2" l="1"/>
  <c r="J160" i="2"/>
  <c r="G42" i="2"/>
  <c r="I42" i="2" s="1"/>
  <c r="G41" i="2"/>
  <c r="I41" i="2" s="1"/>
  <c r="L41" i="2" l="1"/>
  <c r="K41" i="2" s="1"/>
  <c r="K96" i="2" s="1"/>
  <c r="J41" i="2"/>
  <c r="L42" i="2"/>
  <c r="K42" i="2" s="1"/>
  <c r="J42" i="2"/>
</calcChain>
</file>

<file path=xl/sharedStrings.xml><?xml version="1.0" encoding="utf-8"?>
<sst xmlns="http://schemas.openxmlformats.org/spreadsheetml/2006/main" count="1026" uniqueCount="416">
  <si>
    <t xml:space="preserve"> </t>
    <phoneticPr fontId="4" type="noConversion"/>
  </si>
  <si>
    <r>
      <t xml:space="preserve"> 농산물 품목 -</t>
    </r>
    <r>
      <rPr>
        <b/>
        <sz val="10"/>
        <color rgb="FFFF0000"/>
        <rFont val="맑은 고딕"/>
        <family val="3"/>
        <charset val="129"/>
      </rPr>
      <t>경매 품목</t>
    </r>
    <r>
      <rPr>
        <b/>
        <sz val="10"/>
        <color rgb="FF000000"/>
        <rFont val="맑은 고딕"/>
        <family val="3"/>
        <charset val="129"/>
      </rPr>
      <t xml:space="preserve"> (거래시 견적가 작성여부)</t>
    </r>
    <phoneticPr fontId="4" type="noConversion"/>
  </si>
  <si>
    <t>품      목</t>
  </si>
  <si>
    <t>규      격</t>
  </si>
  <si>
    <t>가락경매기초단가</t>
  </si>
  <si>
    <t>경매가</t>
  </si>
  <si>
    <t>수율</t>
  </si>
  <si>
    <t>단가</t>
  </si>
  <si>
    <t>전주 단가(원)</t>
  </si>
  <si>
    <t>금주 최종단가(원)</t>
  </si>
  <si>
    <t>차이(원)</t>
  </si>
  <si>
    <t>변동율(%)</t>
  </si>
  <si>
    <t>변동율</t>
  </si>
  <si>
    <t>비 고(현실가격)</t>
  </si>
  <si>
    <t>새로 추가되거나 변경된 품목입니다,</t>
    <phoneticPr fontId="4" type="noConversion"/>
  </si>
  <si>
    <t>양 파(특)</t>
    <phoneticPr fontId="4" type="noConversion"/>
  </si>
  <si>
    <t>망/±15k</t>
  </si>
  <si>
    <t>양 파</t>
  </si>
  <si>
    <t>망/±12k</t>
  </si>
  <si>
    <t>kg</t>
  </si>
  <si>
    <t>대 파(특)</t>
    <phoneticPr fontId="4" type="noConversion"/>
  </si>
  <si>
    <t>단/±1k</t>
  </si>
  <si>
    <t>양배추(특)</t>
    <phoneticPr fontId="4" type="noConversion"/>
  </si>
  <si>
    <t>망/10k</t>
  </si>
  <si>
    <t>세척당근</t>
  </si>
  <si>
    <t>±10kg/B</t>
  </si>
  <si>
    <t>가지</t>
    <phoneticPr fontId="4" type="noConversion"/>
  </si>
  <si>
    <t>가지</t>
  </si>
  <si>
    <t>±5kg/B</t>
  </si>
  <si>
    <t>감자</t>
  </si>
  <si>
    <t>±20kg/B</t>
  </si>
  <si>
    <t>고구마</t>
  </si>
  <si>
    <t>깐쪽파(특)</t>
    <phoneticPr fontId="4" type="noConversion"/>
  </si>
  <si>
    <t>±1kg/단</t>
  </si>
  <si>
    <t>깻 잎</t>
  </si>
  <si>
    <t>100묶음/B/±2k</t>
    <phoneticPr fontId="4" type="noConversion"/>
  </si>
  <si>
    <t>(10장)/묶음</t>
  </si>
  <si>
    <t>꽈리고추</t>
  </si>
  <si>
    <t>±4kg/B</t>
  </si>
  <si>
    <t>냉이</t>
  </si>
  <si>
    <t>4kg</t>
  </si>
  <si>
    <t>다발무우</t>
  </si>
  <si>
    <t>단/±6.5kg</t>
  </si>
  <si>
    <t>단호박</t>
  </si>
  <si>
    <t>±1.3kg/개</t>
  </si>
  <si>
    <t xml:space="preserve">±10kg/망 </t>
  </si>
  <si>
    <t>레몬</t>
  </si>
  <si>
    <t>마늘쫑</t>
  </si>
  <si>
    <t>무</t>
    <phoneticPr fontId="4" type="noConversion"/>
  </si>
  <si>
    <t>±20kg/박스</t>
    <phoneticPr fontId="4" type="noConversion"/>
  </si>
  <si>
    <t>±1.8kg/개</t>
  </si>
  <si>
    <t xml:space="preserve">무쌈용무 (특) </t>
  </si>
  <si>
    <t>미나리</t>
  </si>
  <si>
    <t>바나나</t>
  </si>
  <si>
    <t>±13k/B</t>
  </si>
  <si>
    <t>배(보통)</t>
  </si>
  <si>
    <t>±15k/B</t>
  </si>
  <si>
    <t>배(소스용)(특)</t>
  </si>
  <si>
    <t>배 추 (특)</t>
  </si>
  <si>
    <t>망(3개)/±10k</t>
  </si>
  <si>
    <t>버섯(느타리)</t>
  </si>
  <si>
    <t>±2kg/B</t>
  </si>
  <si>
    <t>버섯(새송이)</t>
  </si>
  <si>
    <t>버섯(양송이)</t>
  </si>
  <si>
    <t>버섯(총알새송이)</t>
  </si>
  <si>
    <t>버섯(팽이)</t>
  </si>
  <si>
    <t>±150g/봉</t>
  </si>
  <si>
    <t>버섯(국산표고)</t>
    <phoneticPr fontId="4" type="noConversion"/>
  </si>
  <si>
    <t>부추</t>
  </si>
  <si>
    <t>±500g/단</t>
  </si>
  <si>
    <t>브로코리(수입)</t>
    <phoneticPr fontId="4" type="noConversion"/>
  </si>
  <si>
    <t>±8kg/B</t>
  </si>
  <si>
    <t>±400g/개</t>
  </si>
  <si>
    <t>상추(적)</t>
  </si>
  <si>
    <t>상추(청)</t>
  </si>
  <si>
    <t>숙주나물</t>
  </si>
  <si>
    <t>±3.5kg/B</t>
  </si>
  <si>
    <t>시금치</t>
  </si>
  <si>
    <t>신선초</t>
  </si>
  <si>
    <t>쑥 갓</t>
  </si>
  <si>
    <t>아욱</t>
  </si>
  <si>
    <t>알배추</t>
  </si>
  <si>
    <t>±700g/개</t>
  </si>
  <si>
    <t>애호박</t>
  </si>
  <si>
    <t>±7kg/B</t>
  </si>
  <si>
    <t>양상추(국산)</t>
    <phoneticPr fontId="4" type="noConversion"/>
  </si>
  <si>
    <t>얼갈이(쌈용)</t>
  </si>
  <si>
    <t>열무</t>
  </si>
  <si>
    <t>오렌지(특)</t>
  </si>
  <si>
    <t>±18kg/B</t>
  </si>
  <si>
    <t>유채나물</t>
  </si>
  <si>
    <t>적겨자</t>
  </si>
  <si>
    <t>조선오이(특)</t>
    <phoneticPr fontId="4" type="noConversion"/>
  </si>
  <si>
    <t>100개/±10kg/B</t>
  </si>
  <si>
    <t>조선오이(특)</t>
  </si>
  <si>
    <t>±200g/개</t>
  </si>
  <si>
    <t>50개/±10kg/B</t>
  </si>
  <si>
    <t>쥬키니호박</t>
    <phoneticPr fontId="4" type="noConversion"/>
  </si>
  <si>
    <t>±500g/개</t>
  </si>
  <si>
    <t>참나물</t>
  </si>
  <si>
    <t>청겨자</t>
  </si>
  <si>
    <t>청경채</t>
  </si>
  <si>
    <t>청근대-국용</t>
  </si>
  <si>
    <t>청양고추 (특)</t>
  </si>
  <si>
    <t>청양고추 (상)</t>
  </si>
  <si>
    <t>청오이</t>
  </si>
  <si>
    <t>청피망(상)</t>
    <phoneticPr fontId="4" type="noConversion"/>
  </si>
  <si>
    <t>취나물</t>
  </si>
  <si>
    <t>치커리(적)</t>
  </si>
  <si>
    <t>치커리(청)</t>
  </si>
  <si>
    <t>케 일</t>
  </si>
  <si>
    <t>파세리</t>
  </si>
  <si>
    <t>파프리카(노랑)</t>
  </si>
  <si>
    <t>파프리카(빨강)</t>
  </si>
  <si>
    <t>파프리카(주황)</t>
  </si>
  <si>
    <t>풋고추 (특)</t>
  </si>
  <si>
    <t>풋고추(반불)(하)</t>
  </si>
  <si>
    <t>풋마늘</t>
  </si>
  <si>
    <t>±2kg/단</t>
  </si>
  <si>
    <t>홍고추(특)</t>
    <phoneticPr fontId="4" type="noConversion"/>
  </si>
  <si>
    <t>홍피망(상)</t>
    <phoneticPr fontId="4" type="noConversion"/>
  </si>
  <si>
    <t>평균변동율</t>
  </si>
  <si>
    <r>
      <t xml:space="preserve">농산물 품목 - </t>
    </r>
    <r>
      <rPr>
        <b/>
        <sz val="10"/>
        <color rgb="FFFF0000"/>
        <rFont val="맑은 고딕"/>
        <family val="3"/>
        <charset val="129"/>
      </rPr>
      <t xml:space="preserve">미경매 시장조사 </t>
    </r>
    <phoneticPr fontId="4" type="noConversion"/>
  </si>
  <si>
    <t>전주단가</t>
  </si>
  <si>
    <t>최종가</t>
  </si>
  <si>
    <t>비 고</t>
  </si>
  <si>
    <t>깐양파</t>
  </si>
  <si>
    <t>변동</t>
  </si>
  <si>
    <t xml:space="preserve">시장 변동 견적가 </t>
  </si>
  <si>
    <t>뉴그린</t>
  </si>
  <si>
    <t>"</t>
  </si>
  <si>
    <t>달래</t>
  </si>
  <si>
    <t xml:space="preserve">구내식당  스펙 품목 </t>
  </si>
  <si>
    <t>돈나물</t>
  </si>
  <si>
    <t xml:space="preserve"> </t>
  </si>
  <si>
    <t>물미역</t>
  </si>
  <si>
    <t>계절품목으로 판매중단됨</t>
    <phoneticPr fontId="4" type="noConversion"/>
  </si>
  <si>
    <t>물파래</t>
  </si>
  <si>
    <t>2판/B(판당1.5~2kg)</t>
  </si>
  <si>
    <t>바라깻순</t>
  </si>
  <si>
    <t>버섯(새송이)500g</t>
  </si>
  <si>
    <t>500g*10/B</t>
  </si>
  <si>
    <t xml:space="preserve">본갈비 스펙 품목 </t>
  </si>
  <si>
    <t>버섯(새송이)3.6</t>
  </si>
  <si>
    <t>성성식당'본가.원조쌈밥스펙 품목</t>
  </si>
  <si>
    <t>버섯(새송이) 중품</t>
    <phoneticPr fontId="4" type="noConversion"/>
  </si>
  <si>
    <t>비  트</t>
  </si>
  <si>
    <t>±500g/B 개</t>
  </si>
  <si>
    <t>샐러리</t>
  </si>
  <si>
    <t>미니/±500g단</t>
  </si>
  <si>
    <t>쌈샐러리</t>
  </si>
  <si>
    <t>쌈배추</t>
  </si>
  <si>
    <t>±1kg/B</t>
  </si>
  <si>
    <t>일산열무</t>
  </si>
  <si>
    <t>단/±1.5kg</t>
  </si>
  <si>
    <t xml:space="preserve">본가,본갈비,원조 스펙 품목 </t>
  </si>
  <si>
    <t>적근대</t>
  </si>
  <si>
    <t>적겨자</t>
    <phoneticPr fontId="4" type="noConversion"/>
  </si>
  <si>
    <t>적로메인</t>
  </si>
  <si>
    <t>적채</t>
  </si>
  <si>
    <t>개/±1.5k</t>
  </si>
  <si>
    <t>흑쪽파</t>
  </si>
  <si>
    <t xml:space="preserve">원조쌈밥  스펙 품목 </t>
  </si>
  <si>
    <t>느타리 찹찹이</t>
  </si>
  <si>
    <t>±2kg/박스</t>
  </si>
  <si>
    <t>한신포차 스펙 품목</t>
  </si>
  <si>
    <t>콩나물(곱슬이)</t>
  </si>
  <si>
    <t>콩나물(일자)</t>
  </si>
  <si>
    <t>실파</t>
  </si>
  <si>
    <t>쌈밥집 스팩품목(판매중단)</t>
    <phoneticPr fontId="4" type="noConversion"/>
  </si>
  <si>
    <t>국산우엉채(가는것)</t>
  </si>
  <si>
    <t>행복분식 스팩품목</t>
  </si>
  <si>
    <t>퍼팩트</t>
  </si>
  <si>
    <t>맛기신정 스팩 품목</t>
  </si>
  <si>
    <t>여수갓</t>
  </si>
  <si>
    <t>본갈비스펙품목</t>
  </si>
  <si>
    <t>건파래</t>
  </si>
  <si>
    <t>250g/포</t>
  </si>
  <si>
    <t>솎음열무(나물용)</t>
  </si>
  <si>
    <t>±8kg/단</t>
  </si>
  <si>
    <t>다발무우(중)</t>
  </si>
  <si>
    <t>본가 스펙 품목</t>
  </si>
  <si>
    <t>깐양배추</t>
  </si>
  <si>
    <t>알타리무</t>
  </si>
  <si>
    <t>±4kg/box</t>
    <phoneticPr fontId="4" type="noConversion"/>
  </si>
  <si>
    <t>서초새마을 스펙 품목</t>
  </si>
  <si>
    <t>유자</t>
  </si>
  <si>
    <t>은달래</t>
  </si>
  <si>
    <t xml:space="preserve">서초돌배기 스펙 품목 </t>
  </si>
  <si>
    <t>모과</t>
  </si>
  <si>
    <t>15kg</t>
  </si>
  <si>
    <t>쌈용무</t>
  </si>
  <si>
    <t>4kg/봉</t>
  </si>
  <si>
    <t>조림알감자</t>
  </si>
  <si>
    <t>20kg/B</t>
  </si>
  <si>
    <t>통치콘</t>
  </si>
  <si>
    <t>140개/B(18kg)</t>
  </si>
  <si>
    <t>개(kg당 4~5개)</t>
  </si>
  <si>
    <t>로케트</t>
  </si>
  <si>
    <t>조리개발부 스펙품목</t>
    <phoneticPr fontId="4" type="noConversion"/>
  </si>
  <si>
    <t>백단무지</t>
  </si>
  <si>
    <t>치콘잎</t>
  </si>
  <si>
    <t>깐마늘(대)</t>
  </si>
  <si>
    <t>새마을식당 스펙품목</t>
  </si>
  <si>
    <t>깐마늘(소)</t>
  </si>
  <si>
    <t>깐감자</t>
  </si>
  <si>
    <t>단체급식 스펙품목</t>
  </si>
  <si>
    <t>건파래김</t>
  </si>
  <si>
    <t>250g</t>
  </si>
  <si>
    <t>로즈</t>
  </si>
  <si>
    <t>건취나물</t>
  </si>
  <si>
    <t>1kg/봉</t>
  </si>
  <si>
    <t>깐대파</t>
  </si>
  <si>
    <t>1kg/단</t>
  </si>
  <si>
    <t>구내식당 스팩품목</t>
  </si>
  <si>
    <t>대파(특)</t>
  </si>
  <si>
    <t>찜하다스팩품목</t>
  </si>
  <si>
    <t>단호박(수입)</t>
  </si>
  <si>
    <t>숙주나물</t>
    <phoneticPr fontId="4" type="noConversion"/>
  </si>
  <si>
    <t xml:space="preserve">한신 스펙 품목 </t>
    <phoneticPr fontId="4" type="noConversion"/>
  </si>
  <si>
    <t>신선초</t>
    <phoneticPr fontId="4" type="noConversion"/>
  </si>
  <si>
    <t>쌈밥스팩품목</t>
    <phoneticPr fontId="4" type="noConversion"/>
  </si>
  <si>
    <t>적콜라비</t>
    <phoneticPr fontId="4" type="noConversion"/>
  </si>
  <si>
    <t>아스파라거스</t>
    <phoneticPr fontId="4" type="noConversion"/>
  </si>
  <si>
    <t>±1kg/봉</t>
    <phoneticPr fontId="4" type="noConversion"/>
  </si>
  <si>
    <t>취나물</t>
    <phoneticPr fontId="4" type="noConversion"/>
  </si>
  <si>
    <t>배(보통)</t>
    <phoneticPr fontId="4" type="noConversion"/>
  </si>
  <si>
    <t>단호박(개)</t>
    <phoneticPr fontId="4" type="noConversion"/>
  </si>
  <si>
    <t>단호박(10kg)</t>
    <phoneticPr fontId="4" type="noConversion"/>
  </si>
  <si>
    <t>수입양파(중국산)</t>
  </si>
  <si>
    <t>15kg/자루</t>
  </si>
  <si>
    <t>홍콩반접 스팩품목</t>
  </si>
  <si>
    <t/>
  </si>
  <si>
    <t>청과별</t>
  </si>
  <si>
    <t>서 부 청 과</t>
  </si>
  <si>
    <t>농 협</t>
  </si>
  <si>
    <t>강서청과</t>
  </si>
  <si>
    <t>평균가</t>
  </si>
  <si>
    <t>셀러리</t>
  </si>
  <si>
    <t>실  파</t>
  </si>
  <si>
    <t>계절상품으로 판매없음</t>
    <phoneticPr fontId="4" type="noConversion"/>
  </si>
  <si>
    <t>계절상품으로 판매없음</t>
  </si>
  <si>
    <t>깐마늘대</t>
  </si>
  <si>
    <t>깐마늘소</t>
  </si>
  <si>
    <t>냉이</t>
    <phoneticPr fontId="4" type="noConversion"/>
  </si>
  <si>
    <t>수입양파</t>
  </si>
  <si>
    <t>계란(왕)</t>
  </si>
  <si>
    <t>30/판</t>
  </si>
  <si>
    <t>비과세</t>
    <phoneticPr fontId="4" type="noConversion"/>
  </si>
  <si>
    <t>계란(특)</t>
  </si>
  <si>
    <t>계란(대)</t>
  </si>
  <si>
    <t>계란(중)</t>
  </si>
  <si>
    <t>기타 품목 - 견적 협의 완료 변동 및 고정가</t>
  </si>
  <si>
    <t>단  가</t>
  </si>
  <si>
    <t>금주단가</t>
  </si>
  <si>
    <t>가리비젓</t>
  </si>
  <si>
    <t>고정</t>
  </si>
  <si>
    <t>비과세</t>
  </si>
  <si>
    <t>가자미</t>
  </si>
  <si>
    <t>간마늘</t>
  </si>
  <si>
    <t>갈치</t>
  </si>
  <si>
    <t>갈치속젓</t>
  </si>
  <si>
    <t>건고구마줄기</t>
  </si>
  <si>
    <t>±1kg/봉</t>
  </si>
  <si>
    <t>건미역</t>
  </si>
  <si>
    <t>고비나물(삶은/수입)</t>
  </si>
  <si>
    <t>고사리(삶은것)</t>
  </si>
  <si>
    <t>고추지(간장)</t>
  </si>
  <si>
    <t>곤약(대신)</t>
  </si>
  <si>
    <t>과세</t>
  </si>
  <si>
    <t>곤이</t>
  </si>
  <si>
    <t>꼴뚜기젓</t>
  </si>
  <si>
    <t>꽁치(2L)</t>
  </si>
  <si>
    <t>꽃어묵</t>
  </si>
  <si>
    <t>±160g/봉</t>
  </si>
  <si>
    <t>낙지(6미)</t>
    <phoneticPr fontId="4" type="noConversion"/>
  </si>
  <si>
    <t>±850g*6/B</t>
  </si>
  <si>
    <t>낙지젓</t>
  </si>
  <si>
    <t>다시마(건다시마)</t>
  </si>
  <si>
    <t>단무지(양지/반달)</t>
  </si>
  <si>
    <t>±2.8kg/팩</t>
  </si>
  <si>
    <t>당면</t>
  </si>
  <si>
    <t>대추(국산)</t>
  </si>
  <si>
    <t>kg/봉</t>
  </si>
  <si>
    <t>도라지(깐)/수입</t>
  </si>
  <si>
    <t>도라지(통)</t>
  </si>
  <si>
    <t>±2kg/팩</t>
  </si>
  <si>
    <t>도토리묵</t>
  </si>
  <si>
    <t>10모/박스</t>
  </si>
  <si>
    <t>동태</t>
  </si>
  <si>
    <t>동태포(손포)</t>
  </si>
  <si>
    <t>동태포(슬라이스)</t>
  </si>
  <si>
    <t>동태포(통포/블럭)</t>
  </si>
  <si>
    <t>동태알(러시아)</t>
  </si>
  <si>
    <t>두 부</t>
  </si>
  <si>
    <t>±3kg/팩</t>
  </si>
  <si>
    <t>들기름(참진)</t>
  </si>
  <si>
    <t>1.8L/병</t>
  </si>
  <si>
    <t>디포리(수입)</t>
  </si>
  <si>
    <t>±1.5kg/B</t>
  </si>
  <si>
    <t>마늘장아찌(깐/알마늘/kg)</t>
  </si>
  <si>
    <t>만득이</t>
  </si>
  <si>
    <t>맛살(오양)</t>
  </si>
  <si>
    <t>1kg/팩</t>
  </si>
  <si>
    <t>멸치(다시/국산/)</t>
  </si>
  <si>
    <t>±1.5k/B</t>
  </si>
  <si>
    <t>멸치(볶음/국산/)</t>
  </si>
  <si>
    <t>멸치액젓(추자도)-노랑</t>
  </si>
  <si>
    <t>±10kg/통</t>
  </si>
  <si>
    <t>명란젓-하품(파지)</t>
  </si>
  <si>
    <t>무말랭이(국산)</t>
  </si>
  <si>
    <t>무말랭이(양념)</t>
  </si>
  <si>
    <t>무장아찌(소금)</t>
  </si>
  <si>
    <t>물바지락</t>
  </si>
  <si>
    <t>±1.5kg/내외/봉</t>
  </si>
  <si>
    <t xml:space="preserve">미더덕 </t>
  </si>
  <si>
    <t>미역줄기(염장)</t>
  </si>
  <si>
    <t>밤(깐거/진공)</t>
  </si>
  <si>
    <t>뱅어포</t>
  </si>
  <si>
    <t>10장/묶음</t>
  </si>
  <si>
    <t>버섯(목이)</t>
  </si>
  <si>
    <t>복신지</t>
  </si>
  <si>
    <t>북어머리(러시아)</t>
  </si>
  <si>
    <t>비엔나/사조</t>
  </si>
  <si>
    <t>새싹</t>
  </si>
  <si>
    <t>50g/팩</t>
  </si>
  <si>
    <t>새우(건/대/육수용)</t>
  </si>
  <si>
    <t>새우(건/중/볶음용)</t>
  </si>
  <si>
    <t>새우(민물새우/냉동)</t>
  </si>
  <si>
    <t xml:space="preserve">새우(보리/건) </t>
  </si>
  <si>
    <t>새우젓(국내산)</t>
  </si>
  <si>
    <t>생땅콩</t>
  </si>
  <si>
    <t>순두부</t>
  </si>
  <si>
    <t>±400g/봉</t>
  </si>
  <si>
    <t>시레기(무청/삶은것)</t>
  </si>
  <si>
    <t>어묵(사각/부산)</t>
  </si>
  <si>
    <t>어묵(사각/참조기)</t>
  </si>
  <si>
    <t>±700g/봉</t>
  </si>
  <si>
    <t>연근채(수입)</t>
  </si>
  <si>
    <t>연두부</t>
  </si>
  <si>
    <t>±300g/개</t>
  </si>
  <si>
    <t>염장다시마</t>
  </si>
  <si>
    <t>오뎅(긴)-죽봉</t>
  </si>
  <si>
    <t>±800g/봉</t>
  </si>
  <si>
    <t>오뎅(사각/대림/C)</t>
  </si>
  <si>
    <t>오뎅(알)-볼</t>
  </si>
  <si>
    <t>오이지(통/국산)</t>
  </si>
  <si>
    <t>오징어(냉동)</t>
  </si>
  <si>
    <t>마리</t>
  </si>
  <si>
    <t>오징어젓(수입)</t>
  </si>
  <si>
    <t>우엉채(수입)</t>
  </si>
  <si>
    <t>조개젓(국산)</t>
  </si>
  <si>
    <t>조기(참조기/60미)</t>
  </si>
  <si>
    <t>쥐포</t>
  </si>
  <si>
    <t>진미채(수입/가는것)</t>
  </si>
  <si>
    <t>진미채(파지)</t>
  </si>
  <si>
    <t>참기름</t>
  </si>
  <si>
    <t>참기름(신천)100%</t>
  </si>
  <si>
    <t>천사채(소)</t>
  </si>
  <si>
    <t>청국장</t>
  </si>
  <si>
    <t>±2kg/봉</t>
  </si>
  <si>
    <t xml:space="preserve">청포묵/모 </t>
  </si>
  <si>
    <t>취나물(삶은)</t>
  </si>
  <si>
    <t>콩자반</t>
  </si>
  <si>
    <t>토란대(삶은/국산)-변동</t>
  </si>
  <si>
    <t>톳나물</t>
  </si>
  <si>
    <t>해초(돌/샐러드)</t>
  </si>
  <si>
    <t>해파리(무염)</t>
  </si>
  <si>
    <t>홍합</t>
  </si>
  <si>
    <t>황새기젓</t>
  </si>
  <si>
    <t>황태채</t>
  </si>
  <si>
    <t xml:space="preserve">±1kg/봉 </t>
  </si>
  <si>
    <t>황태포</t>
  </si>
  <si>
    <t>10미/묶음</t>
  </si>
  <si>
    <t>흙생강/국산</t>
  </si>
  <si>
    <t>깻잎장아찌</t>
  </si>
  <si>
    <t>머위대</t>
  </si>
  <si>
    <t>노 각</t>
  </si>
  <si>
    <t>당귀</t>
  </si>
  <si>
    <t>비 름</t>
  </si>
  <si>
    <t>오만둥이</t>
  </si>
  <si>
    <t>±1.5kg/봉</t>
  </si>
  <si>
    <t>고등어자반</t>
  </si>
  <si>
    <t>10손/박스</t>
  </si>
  <si>
    <t>흙우엉/통/국산</t>
  </si>
  <si>
    <t>황태포(탈피)</t>
  </si>
  <si>
    <t>200g*10/팩</t>
  </si>
  <si>
    <t>오복채</t>
  </si>
  <si>
    <t>건새우(볶음용)</t>
  </si>
  <si>
    <t>삼치</t>
  </si>
  <si>
    <t>우엉채(양념)</t>
  </si>
  <si>
    <t>콩비지</t>
  </si>
  <si>
    <t>절단낙지</t>
  </si>
  <si>
    <t>±350g*12/B</t>
  </si>
  <si>
    <t>귤</t>
  </si>
  <si>
    <t>10kg/B</t>
  </si>
  <si>
    <t>오이지양념무침</t>
  </si>
  <si>
    <t>명엽채</t>
  </si>
  <si>
    <t>실곤약</t>
  </si>
  <si>
    <t>±400g*10/B</t>
  </si>
  <si>
    <t>진주햄소세지</t>
  </si>
  <si>
    <t>500g*24/B</t>
  </si>
  <si>
    <t>과세(논현맛기스펙품목)</t>
  </si>
  <si>
    <t>생굴</t>
  </si>
  <si>
    <t>1.3kg/B</t>
  </si>
  <si>
    <t>비과세(단체급식 스펙품목)</t>
  </si>
  <si>
    <t>코다리</t>
  </si>
  <si>
    <t>4*12/B</t>
  </si>
  <si>
    <t>파마산치즈가루(리필용)</t>
  </si>
  <si>
    <t>과세(서부유통)</t>
  </si>
  <si>
    <t>오징어</t>
  </si>
  <si>
    <t>20마리/축</t>
  </si>
  <si>
    <t>비과세(백스비어스팩품목)</t>
  </si>
  <si>
    <t>쥐치포</t>
  </si>
  <si>
    <t>과세(백스비어스팩품목)</t>
  </si>
  <si>
    <t>비과세(일시적으로 시장가 반영중)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</si>
</sst>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76" formatCode="#,##0;[Red]#,##0"/>
    <numFmt numFmtId="177" formatCode="#,##0_ "/>
    <numFmt numFmtId="178" formatCode="#,##0.0_ "/>
    <numFmt numFmtId="179" formatCode="#,##0.0;[Red]#,##0.0"/>
    <numFmt numFmtId="180" formatCode="[$-412]General"/>
    <numFmt numFmtId="181" formatCode="0.0_ "/>
  </numFmts>
  <fonts count="15" x14ac:knownFonts="1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9"/>
      <color rgb="FF000000"/>
      <name val="굴림체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FFFF00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92D050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CC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medium">
        <color rgb="FFFF0000"/>
      </right>
      <top style="thin">
        <color indexed="64"/>
      </top>
      <bottom style="thin">
        <color theme="1"/>
      </bottom>
      <diagonal/>
    </border>
    <border>
      <left style="medium">
        <color rgb="FF0000FF"/>
      </left>
      <right style="medium">
        <color rgb="FFFF0000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rgb="FF0000FF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FF"/>
      </right>
      <top/>
      <bottom style="thin">
        <color indexed="64"/>
      </bottom>
      <diagonal/>
    </border>
    <border>
      <left style="medium">
        <color auto="1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rgb="FF0000FF"/>
      </right>
      <top style="thin">
        <color indexed="64"/>
      </top>
      <bottom style="medium">
        <color auto="1"/>
      </bottom>
      <diagonal/>
    </border>
    <border>
      <left style="medium">
        <color rgb="FF0000FF"/>
      </left>
      <right style="medium">
        <color rgb="FFFF0000"/>
      </right>
      <top style="medium">
        <color rgb="FF0000FF"/>
      </top>
      <bottom style="medium">
        <color indexed="64"/>
      </bottom>
      <diagonal/>
    </border>
    <border>
      <left style="medium">
        <color rgb="FF0000FF"/>
      </left>
      <right style="medium">
        <color rgb="FFFF0000"/>
      </right>
      <top/>
      <bottom style="thin">
        <color indexed="64"/>
      </bottom>
      <diagonal/>
    </border>
    <border>
      <left style="medium">
        <color rgb="FF0000FF"/>
      </left>
      <right style="medium">
        <color rgb="FFFF0000"/>
      </right>
      <top/>
      <bottom style="medium">
        <color rgb="FF0000FF"/>
      </bottom>
      <diagonal/>
    </border>
    <border>
      <left style="medium">
        <color rgb="FF0000CC"/>
      </left>
      <right style="medium">
        <color rgb="FFFF0000"/>
      </right>
      <top style="medium">
        <color rgb="FF0000CC"/>
      </top>
      <bottom style="medium">
        <color indexed="64"/>
      </bottom>
      <diagonal/>
    </border>
    <border>
      <left style="medium">
        <color rgb="FF0000CC"/>
      </left>
      <right style="medium">
        <color rgb="FFFF0000"/>
      </right>
      <top style="medium">
        <color indexed="64"/>
      </top>
      <bottom style="thin">
        <color indexed="64"/>
      </bottom>
      <diagonal/>
    </border>
    <border>
      <left style="medium">
        <color rgb="FF0000CC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0000CC"/>
      </left>
      <right style="medium">
        <color rgb="FFFF0000"/>
      </right>
      <top style="thin">
        <color indexed="64"/>
      </top>
      <bottom/>
      <diagonal/>
    </border>
    <border>
      <left style="medium">
        <color rgb="FF0000CC"/>
      </left>
      <right style="medium">
        <color rgb="FFFF0000"/>
      </right>
      <top/>
      <bottom style="thin">
        <color indexed="64"/>
      </bottom>
      <diagonal/>
    </border>
    <border>
      <left style="medium">
        <color rgb="FF0000CC"/>
      </left>
      <right style="medium">
        <color rgb="FFFF0000"/>
      </right>
      <top style="thin">
        <color indexed="64"/>
      </top>
      <bottom style="medium">
        <color rgb="FF0000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medium">
        <color rgb="FFFF0000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180" fontId="3" fillId="0" borderId="0">
      <alignment vertical="center"/>
    </xf>
    <xf numFmtId="41" fontId="1" fillId="0" borderId="0">
      <alignment vertical="center"/>
    </xf>
    <xf numFmtId="41" fontId="3" fillId="0" borderId="0">
      <alignment vertical="center"/>
    </xf>
    <xf numFmtId="0" fontId="2" fillId="0" borderId="0">
      <protection locked="0"/>
    </xf>
    <xf numFmtId="41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528">
    <xf numFmtId="0" fontId="0" fillId="0" borderId="0" xfId="0">
      <alignment vertical="center"/>
    </xf>
    <xf numFmtId="41" fontId="7" fillId="2" borderId="1" xfId="7" applyFont="1" applyFill="1" applyBorder="1" applyAlignment="1" applyProtection="1">
      <alignment horizontal="center" vertical="center"/>
      <protection locked="0"/>
    </xf>
    <xf numFmtId="176" fontId="7" fillId="2" borderId="79" xfId="6" applyNumberFormat="1" applyFont="1" applyFill="1" applyBorder="1" applyAlignment="1">
      <alignment horizontal="center" vertical="center"/>
      <protection locked="0"/>
    </xf>
    <xf numFmtId="176" fontId="7" fillId="2" borderId="83" xfId="6" applyNumberFormat="1" applyFont="1" applyFill="1" applyBorder="1" applyAlignment="1">
      <alignment horizontal="center" vertical="center"/>
      <protection locked="0"/>
    </xf>
    <xf numFmtId="176" fontId="7" fillId="2" borderId="5" xfId="6" applyNumberFormat="1" applyFont="1" applyFill="1" applyBorder="1" applyAlignment="1">
      <alignment horizontal="center" vertical="center"/>
      <protection locked="0"/>
    </xf>
    <xf numFmtId="177" fontId="7" fillId="2" borderId="6" xfId="6" applyNumberFormat="1" applyFont="1" applyFill="1" applyBorder="1" applyAlignment="1">
      <alignment horizontal="center" vertical="center"/>
      <protection locked="0"/>
    </xf>
    <xf numFmtId="38" fontId="7" fillId="2" borderId="3" xfId="6" applyNumberFormat="1" applyFont="1" applyFill="1" applyBorder="1" applyAlignment="1">
      <alignment horizontal="center" vertical="center"/>
      <protection locked="0"/>
    </xf>
    <xf numFmtId="176" fontId="7" fillId="2" borderId="3" xfId="6" applyNumberFormat="1" applyFont="1" applyFill="1" applyBorder="1" applyAlignment="1">
      <alignment horizontal="center" vertical="center"/>
      <protection locked="0"/>
    </xf>
    <xf numFmtId="0" fontId="7" fillId="3" borderId="7" xfId="0" applyFont="1" applyFill="1" applyBorder="1" applyAlignment="1">
      <alignment horizontal="center" vertical="center"/>
    </xf>
    <xf numFmtId="41" fontId="7" fillId="3" borderId="8" xfId="4" applyFont="1" applyFill="1" applyBorder="1" applyAlignment="1">
      <alignment horizontal="center" vertical="center"/>
    </xf>
    <xf numFmtId="41" fontId="7" fillId="3" borderId="9" xfId="7" applyFont="1" applyFill="1" applyBorder="1" applyAlignment="1">
      <alignment horizontal="center" vertical="center"/>
    </xf>
    <xf numFmtId="9" fontId="7" fillId="3" borderId="11" xfId="0" applyNumberFormat="1" applyFont="1" applyFill="1" applyBorder="1" applyAlignment="1">
      <alignment horizontal="center" vertical="center"/>
    </xf>
    <xf numFmtId="176" fontId="7" fillId="3" borderId="80" xfId="0" applyNumberFormat="1" applyFont="1" applyFill="1" applyBorder="1" applyAlignment="1">
      <alignment horizontal="center" vertical="center"/>
    </xf>
    <xf numFmtId="176" fontId="7" fillId="3" borderId="84" xfId="0" applyNumberFormat="1" applyFont="1" applyFill="1" applyBorder="1" applyAlignment="1">
      <alignment horizontal="center" vertical="center"/>
    </xf>
    <xf numFmtId="176" fontId="7" fillId="3" borderId="12" xfId="0" applyNumberFormat="1" applyFont="1" applyFill="1" applyBorder="1" applyAlignment="1">
      <alignment horizontal="center" vertical="center"/>
    </xf>
    <xf numFmtId="179" fontId="7" fillId="3" borderId="8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41" fontId="7" fillId="3" borderId="16" xfId="4" applyFont="1" applyFill="1" applyBorder="1" applyAlignment="1">
      <alignment horizontal="center" vertical="center"/>
    </xf>
    <xf numFmtId="9" fontId="7" fillId="3" borderId="18" xfId="0" applyNumberFormat="1" applyFont="1" applyFill="1" applyBorder="1" applyAlignment="1">
      <alignment horizontal="center" vertical="center"/>
    </xf>
    <xf numFmtId="176" fontId="7" fillId="3" borderId="81" xfId="0" applyNumberFormat="1" applyFont="1" applyFill="1" applyBorder="1" applyAlignment="1">
      <alignment horizontal="center" vertical="center"/>
    </xf>
    <xf numFmtId="176" fontId="7" fillId="3" borderId="19" xfId="0" applyNumberFormat="1" applyFont="1" applyFill="1" applyBorder="1" applyAlignment="1">
      <alignment horizontal="center" vertical="center"/>
    </xf>
    <xf numFmtId="179" fontId="7" fillId="3" borderId="16" xfId="0" applyNumberFormat="1" applyFont="1" applyFill="1" applyBorder="1" applyAlignment="1">
      <alignment horizontal="center" vertical="center"/>
    </xf>
    <xf numFmtId="41" fontId="7" fillId="3" borderId="17" xfId="7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41" fontId="7" fillId="5" borderId="16" xfId="4" applyFont="1" applyFill="1" applyBorder="1" applyAlignment="1">
      <alignment horizontal="center" vertical="center"/>
    </xf>
    <xf numFmtId="41" fontId="7" fillId="5" borderId="17" xfId="7" applyFont="1" applyFill="1" applyBorder="1" applyAlignment="1">
      <alignment horizontal="center" vertical="center"/>
    </xf>
    <xf numFmtId="177" fontId="7" fillId="5" borderId="17" xfId="0" applyNumberFormat="1" applyFont="1" applyFill="1" applyBorder="1" applyAlignment="1">
      <alignment horizontal="center" vertical="center"/>
    </xf>
    <xf numFmtId="9" fontId="7" fillId="5" borderId="18" xfId="0" applyNumberFormat="1" applyFont="1" applyFill="1" applyBorder="1" applyAlignment="1">
      <alignment horizontal="center" vertical="center"/>
    </xf>
    <xf numFmtId="176" fontId="7" fillId="5" borderId="81" xfId="0" applyNumberFormat="1" applyFont="1" applyFill="1" applyBorder="1" applyAlignment="1">
      <alignment horizontal="center" vertical="center"/>
    </xf>
    <xf numFmtId="176" fontId="7" fillId="5" borderId="84" xfId="0" applyNumberFormat="1" applyFont="1" applyFill="1" applyBorder="1" applyAlignment="1">
      <alignment horizontal="center" vertical="center"/>
    </xf>
    <xf numFmtId="176" fontId="7" fillId="5" borderId="19" xfId="0" applyNumberFormat="1" applyFont="1" applyFill="1" applyBorder="1" applyAlignment="1">
      <alignment horizontal="center" vertical="center"/>
    </xf>
    <xf numFmtId="179" fontId="7" fillId="5" borderId="16" xfId="0" applyNumberFormat="1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41" fontId="7" fillId="4" borderId="16" xfId="4" applyFont="1" applyFill="1" applyBorder="1" applyAlignment="1">
      <alignment horizontal="center" vertical="center"/>
    </xf>
    <xf numFmtId="41" fontId="7" fillId="0" borderId="17" xfId="7" applyFont="1" applyBorder="1" applyAlignment="1">
      <alignment horizontal="center" vertical="center"/>
    </xf>
    <xf numFmtId="9" fontId="7" fillId="0" borderId="18" xfId="0" applyNumberFormat="1" applyFont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41" fontId="7" fillId="4" borderId="17" xfId="7" applyFont="1" applyFill="1" applyBorder="1" applyAlignment="1">
      <alignment horizontal="center" vertical="center"/>
    </xf>
    <xf numFmtId="41" fontId="7" fillId="0" borderId="16" xfId="4" applyFont="1" applyBorder="1" applyAlignment="1">
      <alignment horizontal="center" vertical="center"/>
    </xf>
    <xf numFmtId="9" fontId="5" fillId="5" borderId="18" xfId="0" applyNumberFormat="1" applyFont="1" applyFill="1" applyBorder="1" applyAlignment="1">
      <alignment horizontal="center" vertical="center"/>
    </xf>
    <xf numFmtId="176" fontId="5" fillId="5" borderId="81" xfId="0" applyNumberFormat="1" applyFont="1" applyFill="1" applyBorder="1" applyAlignment="1">
      <alignment horizontal="center" vertical="center"/>
    </xf>
    <xf numFmtId="176" fontId="5" fillId="5" borderId="19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41" fontId="8" fillId="0" borderId="16" xfId="4" applyFont="1" applyBorder="1" applyAlignment="1">
      <alignment horizontal="center" vertical="center"/>
    </xf>
    <xf numFmtId="41" fontId="8" fillId="0" borderId="17" xfId="7" applyFont="1" applyBorder="1" applyAlignment="1">
      <alignment horizontal="center" vertical="center"/>
    </xf>
    <xf numFmtId="179" fontId="7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9" fontId="8" fillId="0" borderId="18" xfId="0" applyNumberFormat="1" applyFont="1" applyBorder="1" applyAlignment="1">
      <alignment horizontal="center" vertical="center"/>
    </xf>
    <xf numFmtId="176" fontId="8" fillId="3" borderId="81" xfId="0" applyNumberFormat="1" applyFont="1" applyFill="1" applyBorder="1" applyAlignment="1">
      <alignment horizontal="center" vertical="center"/>
    </xf>
    <xf numFmtId="176" fontId="8" fillId="3" borderId="19" xfId="0" applyNumberFormat="1" applyFont="1" applyFill="1" applyBorder="1" applyAlignment="1">
      <alignment horizontal="center" vertical="center"/>
    </xf>
    <xf numFmtId="176" fontId="8" fillId="3" borderId="78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41" fontId="8" fillId="5" borderId="17" xfId="7" applyFont="1" applyFill="1" applyBorder="1" applyAlignment="1">
      <alignment horizontal="center" vertical="center"/>
    </xf>
    <xf numFmtId="176" fontId="5" fillId="5" borderId="84" xfId="0" applyNumberFormat="1" applyFont="1" applyFill="1" applyBorder="1" applyAlignment="1">
      <alignment horizontal="center" vertical="center"/>
    </xf>
    <xf numFmtId="179" fontId="5" fillId="5" borderId="16" xfId="0" applyNumberFormat="1" applyFont="1" applyFill="1" applyBorder="1" applyAlignment="1">
      <alignment horizontal="center" vertical="center"/>
    </xf>
    <xf numFmtId="9" fontId="7" fillId="4" borderId="18" xfId="0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176" fontId="7" fillId="3" borderId="16" xfId="0" applyNumberFormat="1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41" fontId="7" fillId="0" borderId="23" xfId="7" applyFont="1" applyBorder="1" applyAlignment="1">
      <alignment horizontal="center" vertical="center"/>
    </xf>
    <xf numFmtId="176" fontId="7" fillId="3" borderId="82" xfId="0" applyNumberFormat="1" applyFont="1" applyFill="1" applyBorder="1" applyAlignment="1">
      <alignment horizontal="center" vertical="center"/>
    </xf>
    <xf numFmtId="176" fontId="7" fillId="3" borderId="85" xfId="0" applyNumberFormat="1" applyFont="1" applyFill="1" applyBorder="1" applyAlignment="1">
      <alignment horizontal="center" vertical="center"/>
    </xf>
    <xf numFmtId="176" fontId="7" fillId="3" borderId="25" xfId="0" applyNumberFormat="1" applyFont="1" applyFill="1" applyBorder="1" applyAlignment="1">
      <alignment horizontal="center" vertical="center"/>
    </xf>
    <xf numFmtId="176" fontId="7" fillId="0" borderId="29" xfId="0" applyNumberFormat="1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41" fontId="7" fillId="0" borderId="31" xfId="4" applyFont="1" applyBorder="1" applyAlignment="1">
      <alignment horizontal="center" vertical="center"/>
    </xf>
    <xf numFmtId="41" fontId="7" fillId="0" borderId="31" xfId="7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176" fontId="7" fillId="0" borderId="31" xfId="0" applyNumberFormat="1" applyFont="1" applyBorder="1" applyAlignment="1">
      <alignment horizontal="center" vertical="center"/>
    </xf>
    <xf numFmtId="9" fontId="7" fillId="0" borderId="31" xfId="0" applyNumberFormat="1" applyFont="1" applyBorder="1" applyAlignment="1">
      <alignment horizontal="center" vertical="center"/>
    </xf>
    <xf numFmtId="177" fontId="7" fillId="0" borderId="31" xfId="0" applyNumberFormat="1" applyFont="1" applyBorder="1" applyAlignment="1">
      <alignment horizontal="center" vertical="center"/>
    </xf>
    <xf numFmtId="38" fontId="7" fillId="0" borderId="31" xfId="0" applyNumberFormat="1" applyFont="1" applyBorder="1" applyAlignment="1">
      <alignment horizontal="center" vertical="center"/>
    </xf>
    <xf numFmtId="41" fontId="7" fillId="2" borderId="3" xfId="7" applyFont="1" applyFill="1" applyBorder="1" applyAlignment="1" applyProtection="1">
      <alignment horizontal="center" vertical="center"/>
      <protection locked="0"/>
    </xf>
    <xf numFmtId="176" fontId="7" fillId="2" borderId="32" xfId="6" applyNumberFormat="1" applyFont="1" applyFill="1" applyBorder="1" applyAlignment="1">
      <alignment horizontal="center" vertical="center"/>
      <protection locked="0"/>
    </xf>
    <xf numFmtId="176" fontId="7" fillId="2" borderId="33" xfId="6" applyNumberFormat="1" applyFont="1" applyFill="1" applyBorder="1" applyAlignment="1">
      <alignment horizontal="center" vertical="center"/>
      <protection locked="0"/>
    </xf>
    <xf numFmtId="177" fontId="7" fillId="2" borderId="34" xfId="6" applyNumberFormat="1" applyFont="1" applyFill="1" applyBorder="1" applyAlignment="1">
      <alignment horizontal="center" vertical="center"/>
      <protection locked="0"/>
    </xf>
    <xf numFmtId="176" fontId="7" fillId="2" borderId="1" xfId="6" applyNumberFormat="1" applyFont="1" applyFill="1" applyBorder="1" applyAlignment="1">
      <alignment horizontal="center" vertical="center"/>
      <protection locked="0"/>
    </xf>
    <xf numFmtId="0" fontId="7" fillId="2" borderId="35" xfId="6" applyFont="1" applyFill="1" applyBorder="1" applyAlignment="1">
      <alignment horizontal="center" vertical="center"/>
      <protection locked="0"/>
    </xf>
    <xf numFmtId="0" fontId="7" fillId="0" borderId="36" xfId="0" applyFont="1" applyBorder="1" applyAlignment="1">
      <alignment horizontal="center" vertical="center"/>
    </xf>
    <xf numFmtId="41" fontId="7" fillId="0" borderId="37" xfId="4" applyFont="1" applyBorder="1" applyAlignment="1">
      <alignment horizontal="center" vertical="center"/>
    </xf>
    <xf numFmtId="41" fontId="7" fillId="0" borderId="37" xfId="7" applyFont="1" applyBorder="1" applyAlignment="1">
      <alignment horizontal="center" vertical="center"/>
    </xf>
    <xf numFmtId="9" fontId="7" fillId="12" borderId="38" xfId="0" applyNumberFormat="1" applyFont="1" applyFill="1" applyBorder="1" applyAlignment="1">
      <alignment horizontal="center" vertical="center"/>
    </xf>
    <xf numFmtId="3" fontId="7" fillId="3" borderId="37" xfId="0" applyNumberFormat="1" applyFont="1" applyFill="1" applyBorder="1" applyAlignment="1">
      <alignment horizontal="center" vertical="center"/>
    </xf>
    <xf numFmtId="3" fontId="7" fillId="3" borderId="39" xfId="0" applyNumberFormat="1" applyFont="1" applyFill="1" applyBorder="1" applyAlignment="1">
      <alignment horizontal="center" vertical="center"/>
    </xf>
    <xf numFmtId="3" fontId="7" fillId="3" borderId="40" xfId="0" applyNumberFormat="1" applyFont="1" applyFill="1" applyBorder="1" applyAlignment="1">
      <alignment horizontal="center" vertical="center"/>
    </xf>
    <xf numFmtId="179" fontId="7" fillId="3" borderId="41" xfId="0" applyNumberFormat="1" applyFont="1" applyFill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41" fontId="7" fillId="0" borderId="16" xfId="7" applyFont="1" applyBorder="1" applyAlignment="1">
      <alignment horizontal="center" vertical="center"/>
    </xf>
    <xf numFmtId="9" fontId="7" fillId="12" borderId="43" xfId="0" applyNumberFormat="1" applyFont="1" applyFill="1" applyBorder="1" applyAlignment="1">
      <alignment horizontal="center" vertical="center"/>
    </xf>
    <xf numFmtId="3" fontId="7" fillId="3" borderId="16" xfId="0" applyNumberFormat="1" applyFont="1" applyFill="1" applyBorder="1" applyAlignment="1">
      <alignment horizontal="center" vertical="center"/>
    </xf>
    <xf numFmtId="3" fontId="7" fillId="3" borderId="17" xfId="0" applyNumberFormat="1" applyFont="1" applyFill="1" applyBorder="1" applyAlignment="1">
      <alignment horizontal="center" vertical="center"/>
    </xf>
    <xf numFmtId="3" fontId="7" fillId="3" borderId="19" xfId="0" applyNumberFormat="1" applyFont="1" applyFill="1" applyBorder="1" applyAlignment="1">
      <alignment horizontal="center" vertical="center"/>
    </xf>
    <xf numFmtId="179" fontId="7" fillId="3" borderId="18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41" fontId="7" fillId="12" borderId="16" xfId="4" applyFont="1" applyFill="1" applyBorder="1" applyAlignment="1">
      <alignment horizontal="center" vertical="center"/>
    </xf>
    <xf numFmtId="41" fontId="7" fillId="12" borderId="16" xfId="7" applyFont="1" applyFill="1" applyBorder="1" applyAlignment="1">
      <alignment horizontal="center" vertical="center"/>
    </xf>
    <xf numFmtId="3" fontId="7" fillId="3" borderId="44" xfId="0" applyNumberFormat="1" applyFont="1" applyFill="1" applyBorder="1" applyAlignment="1">
      <alignment horizontal="center" vertical="center"/>
    </xf>
    <xf numFmtId="0" fontId="7" fillId="12" borderId="21" xfId="0" applyFont="1" applyFill="1" applyBorder="1" applyAlignment="1">
      <alignment horizontal="center" vertical="center"/>
    </xf>
    <xf numFmtId="41" fontId="7" fillId="5" borderId="16" xfId="7" applyFont="1" applyFill="1" applyBorder="1" applyAlignment="1">
      <alignment horizontal="center" vertical="center"/>
    </xf>
    <xf numFmtId="3" fontId="7" fillId="5" borderId="16" xfId="0" applyNumberFormat="1" applyFont="1" applyFill="1" applyBorder="1" applyAlignment="1">
      <alignment horizontal="center" vertical="center"/>
    </xf>
    <xf numFmtId="3" fontId="7" fillId="5" borderId="19" xfId="0" applyNumberFormat="1" applyFont="1" applyFill="1" applyBorder="1" applyAlignment="1">
      <alignment horizontal="center" vertical="center"/>
    </xf>
    <xf numFmtId="179" fontId="7" fillId="5" borderId="18" xfId="0" applyNumberFormat="1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9" fontId="7" fillId="0" borderId="43" xfId="0" applyNumberFormat="1" applyFont="1" applyBorder="1" applyAlignment="1">
      <alignment horizontal="center" vertical="center"/>
    </xf>
    <xf numFmtId="41" fontId="7" fillId="4" borderId="16" xfId="7" applyFont="1" applyFill="1" applyBorder="1" applyAlignment="1">
      <alignment horizontal="center" vertical="center"/>
    </xf>
    <xf numFmtId="9" fontId="7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176" fontId="7" fillId="0" borderId="43" xfId="3" applyNumberFormat="1" applyFont="1" applyBorder="1" applyAlignment="1">
      <alignment horizontal="center" vertical="center"/>
    </xf>
    <xf numFmtId="0" fontId="7" fillId="5" borderId="49" xfId="0" applyFont="1" applyFill="1" applyBorder="1" applyAlignment="1">
      <alignment horizontal="center" vertical="center"/>
    </xf>
    <xf numFmtId="176" fontId="7" fillId="5" borderId="43" xfId="3" applyNumberFormat="1" applyFont="1" applyFill="1" applyBorder="1" applyAlignment="1">
      <alignment horizontal="center" vertical="center"/>
    </xf>
    <xf numFmtId="3" fontId="7" fillId="5" borderId="17" xfId="0" applyNumberFormat="1" applyFont="1" applyFill="1" applyBorder="1" applyAlignment="1">
      <alignment horizontal="center" vertical="center"/>
    </xf>
    <xf numFmtId="41" fontId="7" fillId="0" borderId="23" xfId="4" applyFont="1" applyBorder="1" applyAlignment="1">
      <alignment horizontal="center" vertical="center"/>
    </xf>
    <xf numFmtId="176" fontId="7" fillId="0" borderId="50" xfId="3" applyNumberFormat="1" applyFont="1" applyBorder="1" applyAlignment="1">
      <alignment horizontal="center" vertical="center"/>
    </xf>
    <xf numFmtId="179" fontId="7" fillId="3" borderId="47" xfId="0" applyNumberFormat="1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76" fontId="7" fillId="0" borderId="20" xfId="3" applyNumberFormat="1" applyFont="1" applyBorder="1" applyAlignment="1">
      <alignment horizontal="center" vertical="center"/>
    </xf>
    <xf numFmtId="176" fontId="7" fillId="4" borderId="43" xfId="3" applyNumberFormat="1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3" fontId="7" fillId="3" borderId="52" xfId="0" applyNumberFormat="1" applyFont="1" applyFill="1" applyBorder="1" applyAlignment="1">
      <alignment horizontal="center" vertical="center"/>
    </xf>
    <xf numFmtId="179" fontId="7" fillId="3" borderId="23" xfId="0" applyNumberFormat="1" applyFont="1" applyFill="1" applyBorder="1" applyAlignment="1">
      <alignment horizontal="center" vertical="center"/>
    </xf>
    <xf numFmtId="41" fontId="7" fillId="0" borderId="44" xfId="7" applyFont="1" applyBorder="1" applyAlignment="1">
      <alignment horizontal="center" vertical="center"/>
    </xf>
    <xf numFmtId="3" fontId="7" fillId="3" borderId="23" xfId="0" applyNumberFormat="1" applyFont="1" applyFill="1" applyBorder="1" applyAlignment="1">
      <alignment horizontal="center" vertical="center"/>
    </xf>
    <xf numFmtId="9" fontId="7" fillId="0" borderId="20" xfId="0" applyNumberFormat="1" applyFont="1" applyBorder="1" applyAlignment="1">
      <alignment horizontal="center" vertical="center"/>
    </xf>
    <xf numFmtId="9" fontId="7" fillId="0" borderId="5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177" fontId="7" fillId="3" borderId="19" xfId="0" applyNumberFormat="1" applyFont="1" applyFill="1" applyBorder="1" applyAlignment="1">
      <alignment horizontal="center" vertical="center"/>
    </xf>
    <xf numFmtId="178" fontId="7" fillId="3" borderId="16" xfId="0" applyNumberFormat="1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41" fontId="9" fillId="5" borderId="17" xfId="7" applyFont="1" applyFill="1" applyBorder="1" applyAlignment="1">
      <alignment horizontal="center" vertical="center"/>
    </xf>
    <xf numFmtId="177" fontId="9" fillId="5" borderId="15" xfId="0" applyNumberFormat="1" applyFont="1" applyFill="1" applyBorder="1" applyAlignment="1">
      <alignment horizontal="center" vertical="center"/>
    </xf>
    <xf numFmtId="3" fontId="9" fillId="5" borderId="16" xfId="0" applyNumberFormat="1" applyFont="1" applyFill="1" applyBorder="1" applyAlignment="1">
      <alignment horizontal="center" vertical="center"/>
    </xf>
    <xf numFmtId="3" fontId="9" fillId="5" borderId="17" xfId="0" applyNumberFormat="1" applyFont="1" applyFill="1" applyBorder="1" applyAlignment="1">
      <alignment horizontal="center" vertical="center"/>
    </xf>
    <xf numFmtId="3" fontId="9" fillId="5" borderId="52" xfId="0" applyNumberFormat="1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41" fontId="5" fillId="5" borderId="16" xfId="7" applyFont="1" applyFill="1" applyBorder="1" applyAlignment="1">
      <alignment horizontal="center" vertical="center"/>
    </xf>
    <xf numFmtId="177" fontId="5" fillId="5" borderId="15" xfId="0" applyNumberFormat="1" applyFont="1" applyFill="1" applyBorder="1" applyAlignment="1">
      <alignment horizontal="center" vertical="center"/>
    </xf>
    <xf numFmtId="3" fontId="5" fillId="5" borderId="16" xfId="0" applyNumberFormat="1" applyFont="1" applyFill="1" applyBorder="1" applyAlignment="1">
      <alignment horizontal="center" vertical="center"/>
    </xf>
    <xf numFmtId="3" fontId="5" fillId="5" borderId="17" xfId="0" applyNumberFormat="1" applyFont="1" applyFill="1" applyBorder="1" applyAlignment="1">
      <alignment horizontal="center" vertical="center"/>
    </xf>
    <xf numFmtId="3" fontId="5" fillId="5" borderId="25" xfId="0" applyNumberFormat="1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1" fontId="7" fillId="2" borderId="32" xfId="7" applyFont="1" applyFill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41" fontId="7" fillId="0" borderId="42" xfId="4" applyFont="1" applyBorder="1" applyAlignment="1">
      <alignment horizontal="center" vertical="center"/>
    </xf>
    <xf numFmtId="41" fontId="7" fillId="0" borderId="38" xfId="7" applyFont="1" applyBorder="1" applyAlignment="1">
      <alignment horizontal="center" vertical="center"/>
    </xf>
    <xf numFmtId="41" fontId="7" fillId="0" borderId="66" xfId="5" applyFont="1" applyBorder="1" applyAlignment="1">
      <alignment horizontal="center" vertical="center"/>
    </xf>
    <xf numFmtId="177" fontId="7" fillId="3" borderId="37" xfId="0" applyNumberFormat="1" applyFont="1" applyFill="1" applyBorder="1" applyAlignment="1">
      <alignment horizontal="center" vertical="center"/>
    </xf>
    <xf numFmtId="41" fontId="7" fillId="0" borderId="21" xfId="4" applyFont="1" applyBorder="1" applyAlignment="1">
      <alignment horizontal="center" vertical="center"/>
    </xf>
    <xf numFmtId="41" fontId="7" fillId="0" borderId="43" xfId="7" applyFont="1" applyBorder="1" applyAlignment="1">
      <alignment horizontal="center" vertical="center"/>
    </xf>
    <xf numFmtId="41" fontId="7" fillId="0" borderId="17" xfId="5" applyFont="1" applyBorder="1" applyAlignment="1">
      <alignment horizontal="center" vertical="center"/>
    </xf>
    <xf numFmtId="177" fontId="7" fillId="3" borderId="16" xfId="0" applyNumberFormat="1" applyFont="1" applyFill="1" applyBorder="1" applyAlignment="1">
      <alignment horizontal="center" vertical="center"/>
    </xf>
    <xf numFmtId="41" fontId="7" fillId="12" borderId="21" xfId="4" applyFont="1" applyFill="1" applyBorder="1" applyAlignment="1">
      <alignment horizontal="center" vertical="center"/>
    </xf>
    <xf numFmtId="41" fontId="7" fillId="12" borderId="43" xfId="7" applyFont="1" applyFill="1" applyBorder="1" applyAlignment="1">
      <alignment horizontal="center" vertical="center"/>
    </xf>
    <xf numFmtId="41" fontId="7" fillId="12" borderId="17" xfId="5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41" fontId="7" fillId="4" borderId="43" xfId="7" applyFont="1" applyFill="1" applyBorder="1" applyAlignment="1">
      <alignment horizontal="center" vertical="center"/>
    </xf>
    <xf numFmtId="41" fontId="7" fillId="4" borderId="21" xfId="4" applyFont="1" applyFill="1" applyBorder="1" applyAlignment="1">
      <alignment horizontal="center" vertical="center"/>
    </xf>
    <xf numFmtId="41" fontId="7" fillId="4" borderId="17" xfId="5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41" fontId="7" fillId="0" borderId="48" xfId="4" applyFont="1" applyBorder="1" applyAlignment="1">
      <alignment horizontal="center" vertical="center"/>
    </xf>
    <xf numFmtId="41" fontId="7" fillId="0" borderId="50" xfId="7" applyFont="1" applyBorder="1" applyAlignment="1">
      <alignment horizontal="center" vertical="center"/>
    </xf>
    <xf numFmtId="41" fontId="7" fillId="0" borderId="44" xfId="5" applyFont="1" applyBorder="1" applyAlignment="1">
      <alignment horizontal="center" vertical="center"/>
    </xf>
    <xf numFmtId="41" fontId="7" fillId="7" borderId="48" xfId="4" applyFont="1" applyFill="1" applyBorder="1" applyAlignment="1">
      <alignment horizontal="center" vertical="center"/>
    </xf>
    <xf numFmtId="41" fontId="7" fillId="7" borderId="50" xfId="7" applyFont="1" applyFill="1" applyBorder="1" applyAlignment="1">
      <alignment horizontal="center" vertical="center"/>
    </xf>
    <xf numFmtId="41" fontId="7" fillId="7" borderId="44" xfId="5" applyFont="1" applyFill="1" applyBorder="1" applyAlignment="1">
      <alignment horizontal="center" vertical="center"/>
    </xf>
    <xf numFmtId="41" fontId="7" fillId="5" borderId="48" xfId="4" applyFont="1" applyFill="1" applyBorder="1" applyAlignment="1">
      <alignment horizontal="center" vertical="center"/>
    </xf>
    <xf numFmtId="41" fontId="5" fillId="5" borderId="50" xfId="7" applyFont="1" applyFill="1" applyBorder="1" applyAlignment="1">
      <alignment horizontal="center" vertical="center"/>
    </xf>
    <xf numFmtId="41" fontId="7" fillId="5" borderId="44" xfId="5" applyFont="1" applyFill="1" applyBorder="1" applyAlignment="1">
      <alignment horizontal="center" vertical="center"/>
    </xf>
    <xf numFmtId="41" fontId="7" fillId="0" borderId="15" xfId="7" applyFont="1" applyBorder="1" applyAlignment="1">
      <alignment horizontal="center" vertical="center"/>
    </xf>
    <xf numFmtId="41" fontId="7" fillId="0" borderId="61" xfId="4" applyFont="1" applyBorder="1" applyAlignment="1">
      <alignment horizontal="center" vertical="center"/>
    </xf>
    <xf numFmtId="41" fontId="7" fillId="0" borderId="60" xfId="7" applyFont="1" applyBorder="1" applyAlignment="1">
      <alignment horizontal="center" vertical="center"/>
    </xf>
    <xf numFmtId="41" fontId="7" fillId="0" borderId="46" xfId="5" applyFont="1" applyBorder="1" applyAlignment="1">
      <alignment horizontal="center" vertical="center"/>
    </xf>
    <xf numFmtId="41" fontId="7" fillId="0" borderId="18" xfId="7" applyFont="1" applyBorder="1" applyAlignment="1">
      <alignment horizontal="center" vertical="center"/>
    </xf>
    <xf numFmtId="41" fontId="7" fillId="0" borderId="20" xfId="7" applyFont="1" applyBorder="1" applyAlignment="1">
      <alignment horizontal="center" vertical="center"/>
    </xf>
    <xf numFmtId="41" fontId="7" fillId="0" borderId="17" xfId="4" applyFont="1" applyBorder="1" applyAlignment="1">
      <alignment horizontal="center" vertical="center"/>
    </xf>
    <xf numFmtId="41" fontId="7" fillId="0" borderId="9" xfId="5" applyFont="1" applyBorder="1" applyAlignment="1">
      <alignment horizontal="center" vertical="center"/>
    </xf>
    <xf numFmtId="41" fontId="7" fillId="0" borderId="51" xfId="7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1" fontId="7" fillId="0" borderId="11" xfId="7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41" fontId="7" fillId="0" borderId="0" xfId="7" applyFont="1" applyAlignment="1">
      <alignment horizontal="center" vertical="center"/>
    </xf>
    <xf numFmtId="41" fontId="7" fillId="0" borderId="58" xfId="7" applyFont="1" applyBorder="1" applyAlignment="1">
      <alignment horizontal="center" vertical="center"/>
    </xf>
    <xf numFmtId="41" fontId="7" fillId="5" borderId="58" xfId="7" applyFont="1" applyFill="1" applyBorder="1" applyAlignment="1">
      <alignment horizontal="center" vertical="center"/>
    </xf>
    <xf numFmtId="177" fontId="7" fillId="5" borderId="16" xfId="0" applyNumberFormat="1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65" xfId="0" applyFont="1" applyFill="1" applyBorder="1" applyAlignment="1">
      <alignment horizontal="center" vertical="center"/>
    </xf>
    <xf numFmtId="41" fontId="5" fillId="5" borderId="54" xfId="7" applyFont="1" applyFill="1" applyBorder="1" applyAlignment="1">
      <alignment horizontal="center" vertical="center"/>
    </xf>
    <xf numFmtId="41" fontId="5" fillId="5" borderId="65" xfId="5" applyFont="1" applyFill="1" applyBorder="1" applyAlignment="1">
      <alignment horizontal="center" vertical="center"/>
    </xf>
    <xf numFmtId="177" fontId="5" fillId="5" borderId="29" xfId="0" applyNumberFormat="1" applyFont="1" applyFill="1" applyBorder="1" applyAlignment="1">
      <alignment horizontal="center" vertical="center"/>
    </xf>
    <xf numFmtId="41" fontId="7" fillId="0" borderId="0" xfId="4" applyFont="1" applyAlignment="1">
      <alignment horizontal="center" vertical="center"/>
    </xf>
    <xf numFmtId="41" fontId="7" fillId="0" borderId="0" xfId="5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41" fontId="7" fillId="2" borderId="37" xfId="7" applyFont="1" applyFill="1" applyBorder="1" applyAlignment="1" applyProtection="1">
      <alignment horizontal="center" vertical="center"/>
      <protection locked="0"/>
    </xf>
    <xf numFmtId="176" fontId="7" fillId="2" borderId="37" xfId="6" applyNumberFormat="1" applyFont="1" applyFill="1" applyBorder="1" applyAlignment="1">
      <alignment horizontal="center" vertical="center"/>
      <protection locked="0"/>
    </xf>
    <xf numFmtId="176" fontId="7" fillId="2" borderId="92" xfId="6" applyNumberFormat="1" applyFont="1" applyFill="1" applyBorder="1" applyAlignment="1">
      <alignment horizontal="center" vertical="center"/>
      <protection locked="0"/>
    </xf>
    <xf numFmtId="177" fontId="7" fillId="2" borderId="37" xfId="6" applyNumberFormat="1" applyFont="1" applyFill="1" applyBorder="1" applyAlignment="1">
      <alignment horizontal="center" vertical="center"/>
      <protection locked="0"/>
    </xf>
    <xf numFmtId="38" fontId="7" fillId="2" borderId="37" xfId="6" applyNumberFormat="1" applyFont="1" applyFill="1" applyBorder="1" applyAlignment="1">
      <alignment horizontal="center" vertical="center"/>
      <protection locked="0"/>
    </xf>
    <xf numFmtId="0" fontId="7" fillId="2" borderId="42" xfId="6" applyFont="1" applyFill="1" applyBorder="1" applyAlignment="1">
      <alignment horizontal="center" vertical="center"/>
      <protection locked="0"/>
    </xf>
    <xf numFmtId="0" fontId="7" fillId="0" borderId="7" xfId="8" applyFont="1" applyBorder="1" applyAlignment="1">
      <alignment horizontal="center" vertical="center"/>
    </xf>
    <xf numFmtId="0" fontId="7" fillId="0" borderId="8" xfId="8" applyFont="1" applyBorder="1" applyAlignment="1">
      <alignment horizontal="center" vertical="center"/>
    </xf>
    <xf numFmtId="41" fontId="7" fillId="0" borderId="9" xfId="7" applyFont="1" applyBorder="1" applyAlignment="1">
      <alignment horizontal="center" vertical="center"/>
    </xf>
    <xf numFmtId="179" fontId="8" fillId="0" borderId="16" xfId="0" applyNumberFormat="1" applyFont="1" applyBorder="1" applyAlignment="1">
      <alignment horizontal="center" vertical="center"/>
    </xf>
    <xf numFmtId="0" fontId="7" fillId="0" borderId="14" xfId="8" applyFont="1" applyBorder="1" applyAlignment="1">
      <alignment horizontal="center" vertical="center"/>
    </xf>
    <xf numFmtId="0" fontId="7" fillId="0" borderId="15" xfId="8" applyFont="1" applyBorder="1" applyAlignment="1">
      <alignment horizontal="center" vertical="center"/>
    </xf>
    <xf numFmtId="0" fontId="7" fillId="0" borderId="16" xfId="8" applyFont="1" applyBorder="1" applyAlignment="1">
      <alignment horizontal="center" vertical="center"/>
    </xf>
    <xf numFmtId="178" fontId="10" fillId="0" borderId="29" xfId="8" applyNumberFormat="1" applyFont="1" applyBorder="1" applyAlignment="1">
      <alignment horizontal="center" vertical="center"/>
    </xf>
    <xf numFmtId="0" fontId="7" fillId="0" borderId="55" xfId="8" applyFont="1" applyBorder="1" applyAlignment="1">
      <alignment horizontal="center" vertical="center"/>
    </xf>
    <xf numFmtId="176" fontId="7" fillId="2" borderId="86" xfId="6" applyNumberFormat="1" applyFont="1" applyFill="1" applyBorder="1" applyAlignment="1">
      <alignment horizontal="center" vertical="center"/>
      <protection locked="0"/>
    </xf>
    <xf numFmtId="176" fontId="7" fillId="2" borderId="5" xfId="0" applyNumberFormat="1" applyFont="1" applyFill="1" applyBorder="1" applyAlignment="1">
      <alignment horizontal="center" vertical="center"/>
    </xf>
    <xf numFmtId="41" fontId="7" fillId="0" borderId="66" xfId="7" applyFont="1" applyBorder="1" applyAlignment="1">
      <alignment horizontal="center" vertical="center"/>
    </xf>
    <xf numFmtId="176" fontId="7" fillId="3" borderId="87" xfId="0" applyNumberFormat="1" applyFont="1" applyFill="1" applyBorder="1" applyAlignment="1">
      <alignment horizontal="center" vertical="center"/>
    </xf>
    <xf numFmtId="176" fontId="7" fillId="9" borderId="67" xfId="3" applyNumberFormat="1" applyFont="1" applyFill="1" applyBorder="1" applyAlignment="1">
      <alignment horizontal="center" vertical="center"/>
    </xf>
    <xf numFmtId="177" fontId="7" fillId="3" borderId="68" xfId="0" applyNumberFormat="1" applyFont="1" applyFill="1" applyBorder="1" applyAlignment="1">
      <alignment horizontal="center" vertical="center"/>
    </xf>
    <xf numFmtId="178" fontId="7" fillId="3" borderId="66" xfId="0" applyNumberFormat="1" applyFont="1" applyFill="1" applyBorder="1" applyAlignment="1">
      <alignment horizontal="center" vertical="center"/>
    </xf>
    <xf numFmtId="179" fontId="7" fillId="3" borderId="37" xfId="0" applyNumberFormat="1" applyFont="1" applyFill="1" applyBorder="1" applyAlignment="1">
      <alignment horizontal="center" vertical="center"/>
    </xf>
    <xf numFmtId="176" fontId="7" fillId="3" borderId="88" xfId="0" applyNumberFormat="1" applyFont="1" applyFill="1" applyBorder="1" applyAlignment="1">
      <alignment horizontal="center" vertical="center"/>
    </xf>
    <xf numFmtId="176" fontId="7" fillId="9" borderId="19" xfId="3" applyNumberFormat="1" applyFont="1" applyFill="1" applyBorder="1" applyAlignment="1">
      <alignment horizontal="center" vertical="center"/>
    </xf>
    <xf numFmtId="177" fontId="7" fillId="3" borderId="13" xfId="0" applyNumberFormat="1" applyFont="1" applyFill="1" applyBorder="1" applyAlignment="1">
      <alignment horizontal="center" vertical="center"/>
    </xf>
    <xf numFmtId="178" fontId="7" fillId="3" borderId="17" xfId="0" applyNumberFormat="1" applyFont="1" applyFill="1" applyBorder="1" applyAlignment="1">
      <alignment horizontal="center" vertical="center"/>
    </xf>
    <xf numFmtId="176" fontId="7" fillId="3" borderId="19" xfId="3" applyNumberFormat="1" applyFont="1" applyFill="1" applyBorder="1" applyAlignment="1">
      <alignment horizontal="center" vertical="center"/>
    </xf>
    <xf numFmtId="177" fontId="7" fillId="3" borderId="20" xfId="0" applyNumberFormat="1" applyFont="1" applyFill="1" applyBorder="1" applyAlignment="1">
      <alignment horizontal="center" vertical="center"/>
    </xf>
    <xf numFmtId="176" fontId="7" fillId="5" borderId="88" xfId="0" applyNumberFormat="1" applyFont="1" applyFill="1" applyBorder="1" applyAlignment="1">
      <alignment horizontal="center" vertical="center"/>
    </xf>
    <xf numFmtId="176" fontId="7" fillId="10" borderId="19" xfId="3" applyNumberFormat="1" applyFont="1" applyFill="1" applyBorder="1" applyAlignment="1">
      <alignment horizontal="center" vertical="center"/>
    </xf>
    <xf numFmtId="178" fontId="7" fillId="5" borderId="17" xfId="0" applyNumberFormat="1" applyFont="1" applyFill="1" applyBorder="1" applyAlignment="1">
      <alignment horizontal="center" vertical="center"/>
    </xf>
    <xf numFmtId="41" fontId="7" fillId="12" borderId="23" xfId="4" applyFont="1" applyFill="1" applyBorder="1" applyAlignment="1">
      <alignment horizontal="center" vertical="center"/>
    </xf>
    <xf numFmtId="41" fontId="7" fillId="12" borderId="44" xfId="7" applyFont="1" applyFill="1" applyBorder="1" applyAlignment="1">
      <alignment horizontal="center" vertical="center"/>
    </xf>
    <xf numFmtId="176" fontId="7" fillId="3" borderId="89" xfId="0" applyNumberFormat="1" applyFont="1" applyFill="1" applyBorder="1" applyAlignment="1">
      <alignment horizontal="center" vertical="center"/>
    </xf>
    <xf numFmtId="176" fontId="7" fillId="9" borderId="52" xfId="3" applyNumberFormat="1" applyFont="1" applyFill="1" applyBorder="1" applyAlignment="1">
      <alignment horizontal="center" vertical="center"/>
    </xf>
    <xf numFmtId="176" fontId="7" fillId="3" borderId="52" xfId="3" applyNumberFormat="1" applyFont="1" applyFill="1" applyBorder="1" applyAlignment="1">
      <alignment horizontal="center" vertical="center"/>
    </xf>
    <xf numFmtId="41" fontId="7" fillId="0" borderId="8" xfId="4" applyFont="1" applyBorder="1" applyAlignment="1">
      <alignment horizontal="center" vertical="center"/>
    </xf>
    <xf numFmtId="41" fontId="7" fillId="0" borderId="8" xfId="7" applyFont="1" applyBorder="1" applyAlignment="1">
      <alignment horizontal="center" vertical="center"/>
    </xf>
    <xf numFmtId="176" fontId="7" fillId="3" borderId="90" xfId="0" applyNumberFormat="1" applyFont="1" applyFill="1" applyBorder="1" applyAlignment="1">
      <alignment horizontal="center" vertical="center"/>
    </xf>
    <xf numFmtId="176" fontId="7" fillId="3" borderId="69" xfId="3" applyNumberFormat="1" applyFont="1" applyFill="1" applyBorder="1" applyAlignment="1">
      <alignment horizontal="center" vertical="center"/>
    </xf>
    <xf numFmtId="3" fontId="7" fillId="3" borderId="88" xfId="0" applyNumberFormat="1" applyFont="1" applyFill="1" applyBorder="1" applyAlignment="1">
      <alignment horizontal="center" vertical="center"/>
    </xf>
    <xf numFmtId="3" fontId="7" fillId="3" borderId="70" xfId="0" applyNumberFormat="1" applyFont="1" applyFill="1" applyBorder="1" applyAlignment="1">
      <alignment horizontal="center" vertical="center"/>
    </xf>
    <xf numFmtId="3" fontId="7" fillId="3" borderId="71" xfId="0" applyNumberFormat="1" applyFont="1" applyFill="1" applyBorder="1" applyAlignment="1">
      <alignment horizontal="center" vertical="center"/>
    </xf>
    <xf numFmtId="3" fontId="7" fillId="3" borderId="91" xfId="0" applyNumberFormat="1" applyFont="1" applyFill="1" applyBorder="1" applyAlignment="1">
      <alignment horizontal="center" vertical="center"/>
    </xf>
    <xf numFmtId="3" fontId="7" fillId="3" borderId="25" xfId="0" applyNumberFormat="1" applyFont="1" applyFill="1" applyBorder="1" applyAlignment="1">
      <alignment horizontal="center" vertical="center"/>
    </xf>
    <xf numFmtId="178" fontId="10" fillId="0" borderId="29" xfId="0" applyNumberFormat="1" applyFont="1" applyBorder="1" applyAlignment="1">
      <alignment horizontal="center" vertical="center"/>
    </xf>
    <xf numFmtId="177" fontId="7" fillId="5" borderId="19" xfId="0" applyNumberFormat="1" applyFont="1" applyFill="1" applyBorder="1" applyAlignment="1">
      <alignment horizontal="center" vertical="center"/>
    </xf>
    <xf numFmtId="177" fontId="7" fillId="5" borderId="13" xfId="0" applyNumberFormat="1" applyFont="1" applyFill="1" applyBorder="1" applyAlignment="1">
      <alignment horizontal="center" vertical="center"/>
    </xf>
    <xf numFmtId="3" fontId="5" fillId="3" borderId="20" xfId="0" applyNumberFormat="1" applyFont="1" applyFill="1" applyBorder="1" applyAlignment="1">
      <alignment horizontal="center" vertical="center"/>
    </xf>
    <xf numFmtId="178" fontId="5" fillId="3" borderId="16" xfId="0" applyNumberFormat="1" applyFont="1" applyFill="1" applyBorder="1" applyAlignment="1">
      <alignment horizontal="center" vertical="center"/>
    </xf>
    <xf numFmtId="3" fontId="5" fillId="5" borderId="20" xfId="0" applyNumberFormat="1" applyFont="1" applyFill="1" applyBorder="1" applyAlignment="1">
      <alignment horizontal="center" vertical="center"/>
    </xf>
    <xf numFmtId="178" fontId="5" fillId="5" borderId="16" xfId="0" applyNumberFormat="1" applyFont="1" applyFill="1" applyBorder="1" applyAlignment="1">
      <alignment horizontal="center" vertical="center"/>
    </xf>
    <xf numFmtId="3" fontId="8" fillId="3" borderId="20" xfId="0" applyNumberFormat="1" applyFont="1" applyFill="1" applyBorder="1" applyAlignment="1">
      <alignment horizontal="center" vertical="center"/>
    </xf>
    <xf numFmtId="178" fontId="8" fillId="3" borderId="23" xfId="0" applyNumberFormat="1" applyFont="1" applyFill="1" applyBorder="1" applyAlignment="1">
      <alignment horizontal="center" vertical="center"/>
    </xf>
    <xf numFmtId="179" fontId="7" fillId="11" borderId="16" xfId="0" applyNumberFormat="1" applyFont="1" applyFill="1" applyBorder="1" applyAlignment="1">
      <alignment horizontal="center" vertical="center"/>
    </xf>
    <xf numFmtId="41" fontId="7" fillId="12" borderId="17" xfId="7" applyFont="1" applyFill="1" applyBorder="1" applyAlignment="1">
      <alignment horizontal="center" vertical="center"/>
    </xf>
    <xf numFmtId="179" fontId="7" fillId="12" borderId="16" xfId="0" applyNumberFormat="1" applyFont="1" applyFill="1" applyBorder="1" applyAlignment="1">
      <alignment horizontal="center" vertical="center"/>
    </xf>
    <xf numFmtId="176" fontId="9" fillId="3" borderId="88" xfId="0" applyNumberFormat="1" applyFont="1" applyFill="1" applyBorder="1" applyAlignment="1">
      <alignment horizontal="center" vertical="center"/>
    </xf>
    <xf numFmtId="176" fontId="9" fillId="3" borderId="19" xfId="3" applyNumberFormat="1" applyFont="1" applyFill="1" applyBorder="1" applyAlignment="1">
      <alignment horizontal="center" vertical="center"/>
    </xf>
    <xf numFmtId="176" fontId="9" fillId="9" borderId="19" xfId="3" applyNumberFormat="1" applyFont="1" applyFill="1" applyBorder="1" applyAlignment="1">
      <alignment horizontal="center" vertical="center"/>
    </xf>
    <xf numFmtId="178" fontId="8" fillId="0" borderId="29" xfId="0" applyNumberFormat="1" applyFont="1" applyBorder="1" applyAlignment="1">
      <alignment horizontal="center" vertical="center"/>
    </xf>
    <xf numFmtId="177" fontId="5" fillId="5" borderId="20" xfId="0" applyNumberFormat="1" applyFont="1" applyFill="1" applyBorder="1" applyAlignment="1">
      <alignment horizontal="center" vertical="center"/>
    </xf>
    <xf numFmtId="181" fontId="5" fillId="5" borderId="16" xfId="0" applyNumberFormat="1" applyFont="1" applyFill="1" applyBorder="1" applyAlignment="1">
      <alignment horizontal="center" vertical="center"/>
    </xf>
    <xf numFmtId="3" fontId="10" fillId="3" borderId="20" xfId="0" applyNumberFormat="1" applyFont="1" applyFill="1" applyBorder="1" applyAlignment="1">
      <alignment horizontal="center" vertical="center"/>
    </xf>
    <xf numFmtId="178" fontId="10" fillId="3" borderId="16" xfId="0" applyNumberFormat="1" applyFont="1" applyFill="1" applyBorder="1" applyAlignment="1">
      <alignment horizontal="center" vertical="center"/>
    </xf>
    <xf numFmtId="178" fontId="8" fillId="3" borderId="16" xfId="0" applyNumberFormat="1" applyFont="1" applyFill="1" applyBorder="1" applyAlignment="1">
      <alignment horizontal="center" vertical="center"/>
    </xf>
    <xf numFmtId="41" fontId="7" fillId="5" borderId="23" xfId="7" applyFont="1" applyFill="1" applyBorder="1" applyAlignment="1">
      <alignment horizontal="center" vertical="center"/>
    </xf>
    <xf numFmtId="9" fontId="5" fillId="5" borderId="43" xfId="0" applyNumberFormat="1" applyFont="1" applyFill="1" applyBorder="1" applyAlignment="1">
      <alignment horizontal="center" vertical="center"/>
    </xf>
    <xf numFmtId="3" fontId="5" fillId="5" borderId="45" xfId="0" applyNumberFormat="1" applyFont="1" applyFill="1" applyBorder="1" applyAlignment="1">
      <alignment horizontal="center" vertical="center"/>
    </xf>
    <xf numFmtId="3" fontId="5" fillId="5" borderId="19" xfId="0" applyNumberFormat="1" applyFont="1" applyFill="1" applyBorder="1" applyAlignment="1">
      <alignment horizontal="center" vertical="center"/>
    </xf>
    <xf numFmtId="3" fontId="5" fillId="5" borderId="46" xfId="0" applyNumberFormat="1" applyFont="1" applyFill="1" applyBorder="1" applyAlignment="1">
      <alignment horizontal="center" vertical="center"/>
    </xf>
    <xf numFmtId="9" fontId="5" fillId="5" borderId="47" xfId="0" applyNumberFormat="1" applyFont="1" applyFill="1" applyBorder="1" applyAlignment="1">
      <alignment horizontal="center" vertical="center"/>
    </xf>
    <xf numFmtId="178" fontId="5" fillId="3" borderId="23" xfId="0" applyNumberFormat="1" applyFont="1" applyFill="1" applyBorder="1" applyAlignment="1">
      <alignment horizontal="center" vertical="center"/>
    </xf>
    <xf numFmtId="177" fontId="8" fillId="3" borderId="20" xfId="0" applyNumberFormat="1" applyFont="1" applyFill="1" applyBorder="1" applyAlignment="1">
      <alignment horizontal="center" vertical="center"/>
    </xf>
    <xf numFmtId="178" fontId="8" fillId="3" borderId="17" xfId="0" applyNumberFormat="1" applyFont="1" applyFill="1" applyBorder="1" applyAlignment="1">
      <alignment horizontal="center" vertical="center"/>
    </xf>
    <xf numFmtId="177" fontId="8" fillId="3" borderId="51" xfId="0" applyNumberFormat="1" applyFont="1" applyFill="1" applyBorder="1" applyAlignment="1">
      <alignment horizontal="center" vertical="center"/>
    </xf>
    <xf numFmtId="177" fontId="8" fillId="5" borderId="20" xfId="0" applyNumberFormat="1" applyFont="1" applyFill="1" applyBorder="1" applyAlignment="1">
      <alignment horizontal="center" vertical="center"/>
    </xf>
    <xf numFmtId="178" fontId="8" fillId="5" borderId="17" xfId="0" applyNumberFormat="1" applyFont="1" applyFill="1" applyBorder="1" applyAlignment="1">
      <alignment horizontal="center" vertical="center"/>
    </xf>
    <xf numFmtId="178" fontId="8" fillId="3" borderId="44" xfId="0" applyNumberFormat="1" applyFont="1" applyFill="1" applyBorder="1" applyAlignment="1">
      <alignment horizontal="center" vertical="center"/>
    </xf>
    <xf numFmtId="177" fontId="7" fillId="4" borderId="21" xfId="8" applyNumberFormat="1" applyFont="1" applyFill="1" applyBorder="1" applyAlignment="1">
      <alignment horizontal="center" vertical="center"/>
    </xf>
    <xf numFmtId="177" fontId="7" fillId="5" borderId="21" xfId="8" applyNumberFormat="1" applyFont="1" applyFill="1" applyBorder="1" applyAlignment="1">
      <alignment horizontal="center" vertical="center"/>
    </xf>
    <xf numFmtId="0" fontId="7" fillId="0" borderId="30" xfId="0" applyNumberFormat="1" applyFont="1" applyFill="1" applyBorder="1" applyAlignment="1">
      <alignment horizontal="center" vertical="center"/>
    </xf>
    <xf numFmtId="178" fontId="10" fillId="3" borderId="23" xfId="0" applyNumberFormat="1" applyFont="1" applyFill="1" applyBorder="1" applyAlignment="1">
      <alignment horizontal="center" vertical="center"/>
    </xf>
    <xf numFmtId="0" fontId="7" fillId="12" borderId="49" xfId="0" applyFont="1" applyFill="1" applyBorder="1" applyAlignment="1">
      <alignment horizontal="center" vertical="center"/>
    </xf>
    <xf numFmtId="0" fontId="7" fillId="12" borderId="23" xfId="0" applyFont="1" applyFill="1" applyBorder="1" applyAlignment="1">
      <alignment horizontal="center" vertical="center"/>
    </xf>
    <xf numFmtId="177" fontId="5" fillId="12" borderId="15" xfId="0" applyNumberFormat="1" applyFont="1" applyFill="1" applyBorder="1" applyAlignment="1">
      <alignment horizontal="center" vertical="center"/>
    </xf>
    <xf numFmtId="179" fontId="5" fillId="12" borderId="16" xfId="0" applyNumberFormat="1" applyFont="1" applyFill="1" applyBorder="1" applyAlignment="1">
      <alignment horizontal="center" vertical="center"/>
    </xf>
    <xf numFmtId="3" fontId="8" fillId="3" borderId="16" xfId="0" applyNumberFormat="1" applyFont="1" applyFill="1" applyBorder="1" applyAlignment="1">
      <alignment horizontal="center" vertical="center"/>
    </xf>
    <xf numFmtId="3" fontId="8" fillId="3" borderId="17" xfId="0" applyNumberFormat="1" applyFont="1" applyFill="1" applyBorder="1" applyAlignment="1">
      <alignment horizontal="center" vertical="center"/>
    </xf>
    <xf numFmtId="3" fontId="8" fillId="3" borderId="52" xfId="0" applyNumberFormat="1" applyFont="1" applyFill="1" applyBorder="1" applyAlignment="1">
      <alignment horizontal="center" vertical="center"/>
    </xf>
    <xf numFmtId="37" fontId="7" fillId="2" borderId="2" xfId="6" applyNumberFormat="1" applyFont="1" applyFill="1" applyBorder="1" applyAlignment="1">
      <alignment horizontal="center" vertical="center"/>
      <protection locked="0"/>
    </xf>
    <xf numFmtId="37" fontId="7" fillId="2" borderId="3" xfId="6" applyNumberFormat="1" applyFont="1" applyFill="1" applyBorder="1" applyAlignment="1">
      <alignment horizontal="center" vertical="center"/>
      <protection locked="0"/>
    </xf>
    <xf numFmtId="177" fontId="7" fillId="3" borderId="9" xfId="0" applyNumberFormat="1" applyFont="1" applyFill="1" applyBorder="1" applyAlignment="1">
      <alignment horizontal="center" vertical="center"/>
    </xf>
    <xf numFmtId="37" fontId="7" fillId="3" borderId="10" xfId="0" applyNumberFormat="1" applyFont="1" applyFill="1" applyBorder="1" applyAlignment="1">
      <alignment horizontal="center" vertical="center"/>
    </xf>
    <xf numFmtId="9" fontId="6" fillId="0" borderId="0" xfId="1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37" fontId="7" fillId="3" borderId="22" xfId="0" applyNumberFormat="1" applyFont="1" applyFill="1" applyBorder="1" applyAlignment="1">
      <alignment horizontal="center" vertical="center"/>
    </xf>
    <xf numFmtId="177" fontId="7" fillId="3" borderId="17" xfId="0" applyNumberFormat="1" applyFont="1" applyFill="1" applyBorder="1" applyAlignment="1">
      <alignment horizontal="center" vertical="center"/>
    </xf>
    <xf numFmtId="41" fontId="6" fillId="0" borderId="0" xfId="1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37" fontId="7" fillId="5" borderId="22" xfId="0" applyNumberFormat="1" applyFont="1" applyFill="1" applyBorder="1" applyAlignment="1">
      <alignment horizontal="center" vertical="center"/>
    </xf>
    <xf numFmtId="176" fontId="7" fillId="0" borderId="22" xfId="0" applyNumberFormat="1" applyFont="1" applyBorder="1" applyAlignment="1">
      <alignment horizontal="center" vertical="center"/>
    </xf>
    <xf numFmtId="37" fontId="7" fillId="0" borderId="22" xfId="0" applyNumberFormat="1" applyFont="1" applyBorder="1" applyAlignment="1">
      <alignment horizontal="center" vertical="center"/>
    </xf>
    <xf numFmtId="37" fontId="5" fillId="5" borderId="22" xfId="0" applyNumberFormat="1" applyFont="1" applyFill="1" applyBorder="1" applyAlignment="1">
      <alignment horizontal="center" vertical="center"/>
    </xf>
    <xf numFmtId="176" fontId="7" fillId="5" borderId="22" xfId="0" applyNumberFormat="1" applyFont="1" applyFill="1" applyBorder="1" applyAlignment="1">
      <alignment horizontal="center" vertical="center"/>
    </xf>
    <xf numFmtId="177" fontId="8" fillId="0" borderId="17" xfId="0" applyNumberFormat="1" applyFont="1" applyBorder="1" applyAlignment="1">
      <alignment horizontal="center" vertical="center"/>
    </xf>
    <xf numFmtId="177" fontId="7" fillId="4" borderId="17" xfId="0" applyNumberFormat="1" applyFont="1" applyFill="1" applyBorder="1" applyAlignment="1">
      <alignment horizontal="center" vertical="center"/>
    </xf>
    <xf numFmtId="177" fontId="7" fillId="0" borderId="28" xfId="0" applyNumberFormat="1" applyFont="1" applyBorder="1" applyAlignment="1">
      <alignment horizontal="center" vertical="center"/>
    </xf>
    <xf numFmtId="176" fontId="7" fillId="0" borderId="27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7" fillId="0" borderId="0" xfId="6" applyFont="1" applyAlignment="1">
      <alignment horizontal="center" vertical="center"/>
      <protection locked="0"/>
    </xf>
    <xf numFmtId="178" fontId="7" fillId="0" borderId="0" xfId="0" applyNumberFormat="1" applyFont="1" applyAlignment="1">
      <alignment horizontal="center" vertical="center"/>
    </xf>
    <xf numFmtId="177" fontId="7" fillId="0" borderId="37" xfId="5" applyNumberFormat="1" applyFont="1" applyBorder="1" applyAlignment="1">
      <alignment horizontal="center" vertical="center"/>
    </xf>
    <xf numFmtId="177" fontId="7" fillId="0" borderId="16" xfId="5" applyNumberFormat="1" applyFont="1" applyBorder="1" applyAlignment="1">
      <alignment horizontal="center" vertical="center"/>
    </xf>
    <xf numFmtId="177" fontId="7" fillId="12" borderId="16" xfId="5" applyNumberFormat="1" applyFont="1" applyFill="1" applyBorder="1" applyAlignment="1">
      <alignment horizontal="center" vertical="center"/>
    </xf>
    <xf numFmtId="177" fontId="7" fillId="4" borderId="16" xfId="5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77" fontId="7" fillId="4" borderId="0" xfId="0" applyNumberFormat="1" applyFont="1" applyFill="1" applyAlignment="1">
      <alignment horizontal="center" vertical="center"/>
    </xf>
    <xf numFmtId="177" fontId="7" fillId="6" borderId="16" xfId="5" applyNumberFormat="1" applyFont="1" applyFill="1" applyBorder="1" applyAlignment="1">
      <alignment horizontal="center" vertical="center"/>
    </xf>
    <xf numFmtId="177" fontId="7" fillId="6" borderId="23" xfId="5" applyNumberFormat="1" applyFont="1" applyFill="1" applyBorder="1" applyAlignment="1">
      <alignment horizontal="center" vertical="center"/>
    </xf>
    <xf numFmtId="177" fontId="7" fillId="5" borderId="23" xfId="5" applyNumberFormat="1" applyFont="1" applyFill="1" applyBorder="1" applyAlignment="1">
      <alignment horizontal="center" vertical="center"/>
    </xf>
    <xf numFmtId="177" fontId="7" fillId="8" borderId="23" xfId="5" applyNumberFormat="1" applyFont="1" applyFill="1" applyBorder="1" applyAlignment="1">
      <alignment horizontal="center" vertical="center"/>
    </xf>
    <xf numFmtId="177" fontId="5" fillId="10" borderId="23" xfId="5" applyNumberFormat="1" applyFont="1" applyFill="1" applyBorder="1" applyAlignment="1">
      <alignment horizontal="center" vertical="center"/>
    </xf>
    <xf numFmtId="177" fontId="7" fillId="0" borderId="23" xfId="5" applyNumberFormat="1" applyFont="1" applyBorder="1" applyAlignment="1">
      <alignment horizontal="center" vertical="center"/>
    </xf>
    <xf numFmtId="177" fontId="7" fillId="0" borderId="62" xfId="5" applyNumberFormat="1" applyFont="1" applyBorder="1" applyAlignment="1">
      <alignment horizontal="center" vertical="center"/>
    </xf>
    <xf numFmtId="177" fontId="7" fillId="0" borderId="20" xfId="5" applyNumberFormat="1" applyFont="1" applyBorder="1" applyAlignment="1">
      <alignment horizontal="center" vertical="center"/>
    </xf>
    <xf numFmtId="177" fontId="7" fillId="0" borderId="16" xfId="8" applyNumberFormat="1" applyFont="1" applyBorder="1" applyAlignment="1">
      <alignment horizontal="center" vertical="center"/>
    </xf>
    <xf numFmtId="177" fontId="7" fillId="0" borderId="8" xfId="5" applyNumberFormat="1" applyFont="1" applyBorder="1" applyAlignment="1">
      <alignment horizontal="center" vertical="center"/>
    </xf>
    <xf numFmtId="177" fontId="7" fillId="0" borderId="13" xfId="5" applyNumberFormat="1" applyFont="1" applyBorder="1" applyAlignment="1">
      <alignment horizontal="center" vertical="center"/>
    </xf>
    <xf numFmtId="177" fontId="7" fillId="0" borderId="63" xfId="5" applyNumberFormat="1" applyFont="1" applyBorder="1" applyAlignment="1">
      <alignment horizontal="center" vertical="center"/>
    </xf>
    <xf numFmtId="177" fontId="7" fillId="0" borderId="51" xfId="5" applyNumberFormat="1" applyFont="1" applyBorder="1" applyAlignment="1">
      <alignment horizontal="center" vertical="center"/>
    </xf>
    <xf numFmtId="177" fontId="5" fillId="5" borderId="29" xfId="5" applyNumberFormat="1" applyFont="1" applyFill="1" applyBorder="1" applyAlignment="1">
      <alignment horizontal="center" vertical="center"/>
    </xf>
    <xf numFmtId="177" fontId="7" fillId="0" borderId="0" xfId="5" applyNumberFormat="1" applyFont="1" applyAlignment="1">
      <alignment horizontal="center" vertical="center"/>
    </xf>
    <xf numFmtId="177" fontId="7" fillId="0" borderId="9" xfId="8" applyNumberFormat="1" applyFont="1" applyBorder="1" applyAlignment="1">
      <alignment horizontal="center" vertical="center"/>
    </xf>
    <xf numFmtId="177" fontId="7" fillId="0" borderId="8" xfId="8" applyNumberFormat="1" applyFont="1" applyBorder="1" applyAlignment="1">
      <alignment horizontal="center" vertical="center"/>
    </xf>
    <xf numFmtId="177" fontId="7" fillId="0" borderId="17" xfId="8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54" xfId="8" applyFont="1" applyBorder="1" applyAlignment="1">
      <alignment horizontal="center" vertical="center"/>
    </xf>
    <xf numFmtId="0" fontId="7" fillId="0" borderId="65" xfId="8" applyFont="1" applyBorder="1" applyAlignment="1">
      <alignment horizontal="center" vertical="center"/>
    </xf>
    <xf numFmtId="177" fontId="8" fillId="0" borderId="29" xfId="8" applyNumberFormat="1" applyFont="1" applyBorder="1" applyAlignment="1">
      <alignment horizontal="center" vertical="center"/>
    </xf>
    <xf numFmtId="176" fontId="7" fillId="6" borderId="37" xfId="3" applyNumberFormat="1" applyFont="1" applyFill="1" applyBorder="1" applyAlignment="1">
      <alignment horizontal="center" vertical="center"/>
    </xf>
    <xf numFmtId="9" fontId="7" fillId="0" borderId="37" xfId="0" applyNumberFormat="1" applyFont="1" applyBorder="1" applyAlignment="1">
      <alignment horizontal="center" vertical="center"/>
    </xf>
    <xf numFmtId="176" fontId="7" fillId="6" borderId="16" xfId="3" applyNumberFormat="1" applyFont="1" applyFill="1" applyBorder="1" applyAlignment="1">
      <alignment horizontal="center" vertical="center"/>
    </xf>
    <xf numFmtId="9" fontId="7" fillId="0" borderId="16" xfId="0" applyNumberFormat="1" applyFont="1" applyBorder="1" applyAlignment="1">
      <alignment horizontal="center" vertical="center"/>
    </xf>
    <xf numFmtId="176" fontId="7" fillId="0" borderId="16" xfId="3" applyNumberFormat="1" applyFont="1" applyBorder="1" applyAlignment="1">
      <alignment horizontal="center" vertical="center"/>
    </xf>
    <xf numFmtId="9" fontId="7" fillId="12" borderId="16" xfId="0" applyNumberFormat="1" applyFont="1" applyFill="1" applyBorder="1" applyAlignment="1">
      <alignment horizontal="center" vertical="center"/>
    </xf>
    <xf numFmtId="9" fontId="7" fillId="4" borderId="16" xfId="0" applyNumberFormat="1" applyFont="1" applyFill="1" applyBorder="1" applyAlignment="1">
      <alignment horizontal="center" vertical="center"/>
    </xf>
    <xf numFmtId="176" fontId="7" fillId="10" borderId="16" xfId="3" applyNumberFormat="1" applyFont="1" applyFill="1" applyBorder="1" applyAlignment="1">
      <alignment horizontal="center" vertical="center"/>
    </xf>
    <xf numFmtId="9" fontId="7" fillId="5" borderId="16" xfId="0" applyNumberFormat="1" applyFont="1" applyFill="1" applyBorder="1" applyAlignment="1">
      <alignment horizontal="center" vertical="center"/>
    </xf>
    <xf numFmtId="176" fontId="7" fillId="13" borderId="16" xfId="3" applyNumberFormat="1" applyFont="1" applyFill="1" applyBorder="1" applyAlignment="1">
      <alignment horizontal="center" vertical="center"/>
    </xf>
    <xf numFmtId="176" fontId="7" fillId="13" borderId="23" xfId="3" applyNumberFormat="1" applyFont="1" applyFill="1" applyBorder="1" applyAlignment="1">
      <alignment horizontal="center" vertical="center"/>
    </xf>
    <xf numFmtId="176" fontId="7" fillId="12" borderId="23" xfId="3" applyNumberFormat="1" applyFont="1" applyFill="1" applyBorder="1" applyAlignment="1">
      <alignment horizontal="center" vertical="center"/>
    </xf>
    <xf numFmtId="176" fontId="7" fillId="0" borderId="23" xfId="3" applyNumberFormat="1" applyFont="1" applyBorder="1" applyAlignment="1">
      <alignment horizontal="center" vertical="center"/>
    </xf>
    <xf numFmtId="9" fontId="7" fillId="12" borderId="23" xfId="0" applyNumberFormat="1" applyFont="1" applyFill="1" applyBorder="1" applyAlignment="1">
      <alignment horizontal="center" vertical="center"/>
    </xf>
    <xf numFmtId="176" fontId="7" fillId="0" borderId="8" xfId="3" applyNumberFormat="1" applyFont="1" applyBorder="1" applyAlignment="1">
      <alignment horizontal="center" vertical="center"/>
    </xf>
    <xf numFmtId="9" fontId="7" fillId="0" borderId="8" xfId="0" applyNumberFormat="1" applyFont="1" applyBorder="1" applyAlignment="1">
      <alignment horizontal="center" vertical="center"/>
    </xf>
    <xf numFmtId="177" fontId="7" fillId="0" borderId="16" xfId="0" applyNumberFormat="1" applyFont="1" applyBorder="1" applyAlignment="1">
      <alignment horizontal="center" vertical="center"/>
    </xf>
    <xf numFmtId="177" fontId="8" fillId="0" borderId="29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7" fillId="12" borderId="44" xfId="0" applyFont="1" applyFill="1" applyBorder="1" applyAlignment="1">
      <alignment horizontal="center" vertical="center"/>
    </xf>
    <xf numFmtId="41" fontId="7" fillId="12" borderId="58" xfId="7" applyFont="1" applyFill="1" applyBorder="1" applyAlignment="1">
      <alignment horizontal="center" vertical="center"/>
    </xf>
    <xf numFmtId="177" fontId="7" fillId="12" borderId="23" xfId="5" applyNumberFormat="1" applyFont="1" applyFill="1" applyBorder="1" applyAlignment="1">
      <alignment horizontal="center" vertical="center"/>
    </xf>
    <xf numFmtId="177" fontId="9" fillId="3" borderId="16" xfId="0" applyNumberFormat="1" applyFont="1" applyFill="1" applyBorder="1" applyAlignment="1">
      <alignment horizontal="center" vertical="center"/>
    </xf>
    <xf numFmtId="3" fontId="8" fillId="3" borderId="51" xfId="0" applyNumberFormat="1" applyFont="1" applyFill="1" applyBorder="1" applyAlignment="1">
      <alignment horizontal="center" vertical="center"/>
    </xf>
    <xf numFmtId="177" fontId="8" fillId="0" borderId="8" xfId="8" applyNumberFormat="1" applyFont="1" applyBorder="1" applyAlignment="1">
      <alignment horizontal="center" vertical="center"/>
    </xf>
    <xf numFmtId="0" fontId="7" fillId="4" borderId="14" xfId="8" applyNumberFormat="1" applyFont="1" applyFill="1" applyBorder="1" applyAlignment="1">
      <alignment horizontal="center" vertical="center"/>
    </xf>
    <xf numFmtId="0" fontId="7" fillId="0" borderId="21" xfId="8" applyNumberFormat="1" applyFont="1" applyFill="1" applyBorder="1" applyAlignment="1">
      <alignment horizontal="center" vertical="center"/>
    </xf>
    <xf numFmtId="0" fontId="7" fillId="4" borderId="21" xfId="8" applyNumberFormat="1" applyFont="1" applyFill="1" applyBorder="1" applyAlignment="1">
      <alignment horizontal="center" vertical="center"/>
    </xf>
    <xf numFmtId="0" fontId="7" fillId="5" borderId="21" xfId="8" applyNumberFormat="1" applyFont="1" applyFill="1" applyBorder="1" applyAlignment="1">
      <alignment horizontal="center" vertical="center"/>
    </xf>
    <xf numFmtId="0" fontId="8" fillId="0" borderId="21" xfId="8" applyNumberFormat="1" applyFont="1" applyFill="1" applyBorder="1" applyAlignment="1">
      <alignment horizontal="center" vertical="center"/>
    </xf>
    <xf numFmtId="0" fontId="5" fillId="0" borderId="21" xfId="8" applyNumberFormat="1" applyFont="1" applyFill="1" applyBorder="1" applyAlignment="1">
      <alignment horizontal="center" vertical="center"/>
    </xf>
    <xf numFmtId="177" fontId="7" fillId="0" borderId="21" xfId="8" applyNumberFormat="1" applyFont="1" applyFill="1" applyBorder="1" applyAlignment="1">
      <alignment horizontal="center" vertical="center"/>
    </xf>
    <xf numFmtId="0" fontId="5" fillId="5" borderId="21" xfId="8" applyNumberFormat="1" applyFont="1" applyFill="1" applyBorder="1" applyAlignment="1">
      <alignment horizontal="center" vertical="center"/>
    </xf>
    <xf numFmtId="0" fontId="5" fillId="4" borderId="21" xfId="8" applyNumberFormat="1" applyFont="1" applyFill="1" applyBorder="1" applyAlignment="1">
      <alignment horizontal="center" vertical="center"/>
    </xf>
    <xf numFmtId="3" fontId="10" fillId="3" borderId="51" xfId="0" applyNumberFormat="1" applyFont="1" applyFill="1" applyBorder="1" applyAlignment="1">
      <alignment horizontal="center" vertical="center"/>
    </xf>
    <xf numFmtId="3" fontId="5" fillId="3" borderId="51" xfId="0" applyNumberFormat="1" applyFont="1" applyFill="1" applyBorder="1" applyAlignment="1">
      <alignment horizontal="center" vertical="center"/>
    </xf>
    <xf numFmtId="3" fontId="10" fillId="3" borderId="72" xfId="0" applyNumberFormat="1" applyFont="1" applyFill="1" applyBorder="1" applyAlignment="1">
      <alignment horizontal="center" vertical="center"/>
    </xf>
    <xf numFmtId="178" fontId="10" fillId="3" borderId="37" xfId="0" applyNumberFormat="1" applyFont="1" applyFill="1" applyBorder="1" applyAlignment="1">
      <alignment horizontal="center" vertical="center"/>
    </xf>
    <xf numFmtId="3" fontId="10" fillId="5" borderId="20" xfId="0" applyNumberFormat="1" applyFont="1" applyFill="1" applyBorder="1" applyAlignment="1">
      <alignment horizontal="center" vertical="center"/>
    </xf>
    <xf numFmtId="178" fontId="10" fillId="5" borderId="16" xfId="0" applyNumberFormat="1" applyFont="1" applyFill="1" applyBorder="1" applyAlignment="1">
      <alignment horizontal="center" vertical="center"/>
    </xf>
    <xf numFmtId="178" fontId="10" fillId="5" borderId="23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9" fillId="3" borderId="13" xfId="0" applyNumberFormat="1" applyFont="1" applyFill="1" applyBorder="1" applyAlignment="1">
      <alignment horizontal="center" vertical="center"/>
    </xf>
    <xf numFmtId="181" fontId="9" fillId="3" borderId="8" xfId="0" applyNumberFormat="1" applyFont="1" applyFill="1" applyBorder="1" applyAlignment="1">
      <alignment horizontal="center" vertical="center"/>
    </xf>
    <xf numFmtId="177" fontId="9" fillId="3" borderId="20" xfId="0" applyNumberFormat="1" applyFont="1" applyFill="1" applyBorder="1" applyAlignment="1">
      <alignment horizontal="center" vertical="center"/>
    </xf>
    <xf numFmtId="181" fontId="9" fillId="3" borderId="16" xfId="0" applyNumberFormat="1" applyFont="1" applyFill="1" applyBorder="1" applyAlignment="1">
      <alignment horizontal="center" vertical="center"/>
    </xf>
    <xf numFmtId="177" fontId="9" fillId="5" borderId="20" xfId="0" applyNumberFormat="1" applyFont="1" applyFill="1" applyBorder="1" applyAlignment="1">
      <alignment horizontal="center" vertical="center"/>
    </xf>
    <xf numFmtId="181" fontId="9" fillId="5" borderId="16" xfId="0" applyNumberFormat="1" applyFont="1" applyFill="1" applyBorder="1" applyAlignment="1">
      <alignment horizontal="center" vertical="center"/>
    </xf>
    <xf numFmtId="177" fontId="9" fillId="0" borderId="29" xfId="0" applyNumberFormat="1" applyFont="1" applyBorder="1" applyAlignment="1">
      <alignment horizontal="center" vertical="center"/>
    </xf>
    <xf numFmtId="178" fontId="9" fillId="0" borderId="29" xfId="0" applyNumberFormat="1" applyFont="1" applyBorder="1" applyAlignment="1">
      <alignment horizontal="center" vertical="center"/>
    </xf>
    <xf numFmtId="179" fontId="7" fillId="12" borderId="18" xfId="0" applyNumberFormat="1" applyFont="1" applyFill="1" applyBorder="1" applyAlignment="1">
      <alignment horizontal="center" vertical="center"/>
    </xf>
    <xf numFmtId="3" fontId="7" fillId="12" borderId="0" xfId="0" applyNumberFormat="1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177" fontId="5" fillId="5" borderId="21" xfId="8" applyNumberFormat="1" applyFont="1" applyFill="1" applyBorder="1" applyAlignment="1">
      <alignment horizontal="center" vertical="center"/>
    </xf>
    <xf numFmtId="176" fontId="5" fillId="5" borderId="22" xfId="0" applyNumberFormat="1" applyFont="1" applyFill="1" applyBorder="1" applyAlignment="1">
      <alignment horizontal="center" vertical="center"/>
    </xf>
    <xf numFmtId="3" fontId="5" fillId="5" borderId="77" xfId="0" applyNumberFormat="1" applyFont="1" applyFill="1" applyBorder="1" applyAlignment="1">
      <alignment horizontal="center" vertical="center"/>
    </xf>
    <xf numFmtId="3" fontId="5" fillId="5" borderId="78" xfId="0" applyNumberFormat="1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181" fontId="8" fillId="3" borderId="16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41" fontId="7" fillId="12" borderId="44" xfId="5" applyFont="1" applyFill="1" applyBorder="1" applyAlignment="1">
      <alignment horizontal="center" vertical="center"/>
    </xf>
    <xf numFmtId="0" fontId="7" fillId="2" borderId="92" xfId="6" applyFont="1" applyFill="1" applyBorder="1" applyAlignment="1">
      <alignment horizontal="center" vertical="center"/>
      <protection locked="0"/>
    </xf>
    <xf numFmtId="177" fontId="7" fillId="14" borderId="16" xfId="8" applyNumberFormat="1" applyFont="1" applyFill="1" applyBorder="1" applyAlignment="1">
      <alignment horizontal="center" vertical="center"/>
    </xf>
    <xf numFmtId="177" fontId="7" fillId="0" borderId="16" xfId="8" applyNumberFormat="1" applyFont="1" applyFill="1" applyBorder="1" applyAlignment="1">
      <alignment horizontal="center" vertical="center"/>
    </xf>
    <xf numFmtId="179" fontId="5" fillId="0" borderId="16" xfId="0" applyNumberFormat="1" applyFont="1" applyBorder="1" applyAlignment="1">
      <alignment horizontal="center" vertical="center"/>
    </xf>
    <xf numFmtId="179" fontId="5" fillId="0" borderId="29" xfId="0" applyNumberFormat="1" applyFont="1" applyBorder="1" applyAlignment="1">
      <alignment horizontal="center" vertical="center"/>
    </xf>
    <xf numFmtId="177" fontId="5" fillId="0" borderId="8" xfId="8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9" fontId="8" fillId="5" borderId="8" xfId="0" applyNumberFormat="1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176" fontId="5" fillId="5" borderId="43" xfId="0" applyNumberFormat="1" applyFont="1" applyFill="1" applyBorder="1" applyAlignment="1">
      <alignment horizontal="center" vertical="center"/>
    </xf>
    <xf numFmtId="176" fontId="5" fillId="5" borderId="94" xfId="0" applyNumberFormat="1" applyFont="1" applyFill="1" applyBorder="1" applyAlignment="1">
      <alignment horizontal="center" vertical="center"/>
    </xf>
    <xf numFmtId="176" fontId="5" fillId="5" borderId="93" xfId="0" applyNumberFormat="1" applyFont="1" applyFill="1" applyBorder="1" applyAlignment="1">
      <alignment horizontal="center" vertical="center"/>
    </xf>
    <xf numFmtId="41" fontId="9" fillId="5" borderId="16" xfId="4" applyFont="1" applyFill="1" applyBorder="1" applyAlignment="1">
      <alignment horizontal="center" vertical="center"/>
    </xf>
    <xf numFmtId="177" fontId="5" fillId="5" borderId="23" xfId="5" applyNumberFormat="1" applyFont="1" applyFill="1" applyBorder="1" applyAlignment="1">
      <alignment horizontal="center" vertical="center"/>
    </xf>
    <xf numFmtId="177" fontId="5" fillId="5" borderId="16" xfId="0" applyNumberFormat="1" applyFont="1" applyFill="1" applyBorder="1" applyAlignment="1">
      <alignment horizontal="center" vertical="center"/>
    </xf>
    <xf numFmtId="41" fontId="5" fillId="5" borderId="58" xfId="7" applyFont="1" applyFill="1" applyBorder="1" applyAlignment="1">
      <alignment horizontal="center" vertical="center"/>
    </xf>
    <xf numFmtId="41" fontId="5" fillId="5" borderId="44" xfId="5" applyFont="1" applyFill="1" applyBorder="1" applyAlignment="1">
      <alignment horizontal="center" vertical="center"/>
    </xf>
    <xf numFmtId="41" fontId="5" fillId="5" borderId="43" xfId="7" applyFont="1" applyFill="1" applyBorder="1" applyAlignment="1">
      <alignment horizontal="center" vertical="center"/>
    </xf>
    <xf numFmtId="177" fontId="5" fillId="5" borderId="16" xfId="5" applyNumberFormat="1" applyFont="1" applyFill="1" applyBorder="1" applyAlignment="1">
      <alignment horizontal="center" vertical="center"/>
    </xf>
    <xf numFmtId="41" fontId="5" fillId="5" borderId="17" xfId="5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176" fontId="7" fillId="12" borderId="16" xfId="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74" xfId="6" applyFont="1" applyFill="1" applyBorder="1" applyAlignment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29" xfId="8" applyFont="1" applyBorder="1" applyAlignment="1">
      <alignment horizontal="center" vertical="center"/>
    </xf>
    <xf numFmtId="0" fontId="7" fillId="0" borderId="27" xfId="8" applyFont="1" applyBorder="1" applyAlignment="1">
      <alignment horizontal="center" vertical="center"/>
    </xf>
    <xf numFmtId="177" fontId="5" fillId="5" borderId="17" xfId="0" applyNumberFormat="1" applyFont="1" applyFill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2" borderId="3" xfId="6" applyFont="1" applyFill="1" applyBorder="1" applyAlignment="1">
      <alignment horizontal="center" vertical="center"/>
      <protection locked="0"/>
    </xf>
    <xf numFmtId="0" fontId="7" fillId="2" borderId="4" xfId="6" applyFont="1" applyFill="1" applyBorder="1" applyAlignment="1">
      <alignment horizontal="center" vertical="center"/>
      <protection locked="0"/>
    </xf>
    <xf numFmtId="177" fontId="7" fillId="0" borderId="17" xfId="0" applyNumberFormat="1" applyFont="1" applyBorder="1" applyAlignment="1">
      <alignment horizontal="center" vertical="center"/>
    </xf>
    <xf numFmtId="177" fontId="7" fillId="12" borderId="17" xfId="0" applyNumberFormat="1" applyFont="1" applyFill="1" applyBorder="1" applyAlignment="1">
      <alignment horizontal="center" vertical="center"/>
    </xf>
    <xf numFmtId="37" fontId="8" fillId="12" borderId="22" xfId="0" applyNumberFormat="1" applyFont="1" applyFill="1" applyBorder="1" applyAlignment="1">
      <alignment horizontal="center" vertical="center"/>
    </xf>
    <xf numFmtId="37" fontId="7" fillId="12" borderId="22" xfId="0" applyNumberFormat="1" applyFont="1" applyFill="1" applyBorder="1" applyAlignment="1">
      <alignment horizontal="center" vertical="center"/>
    </xf>
    <xf numFmtId="176" fontId="7" fillId="12" borderId="22" xfId="0" applyNumberFormat="1" applyFont="1" applyFill="1" applyBorder="1" applyAlignment="1">
      <alignment horizontal="center" vertical="center"/>
    </xf>
    <xf numFmtId="176" fontId="7" fillId="12" borderId="24" xfId="0" applyNumberFormat="1" applyFont="1" applyFill="1" applyBorder="1" applyAlignment="1">
      <alignment horizontal="center" vertical="center"/>
    </xf>
    <xf numFmtId="177" fontId="7" fillId="0" borderId="66" xfId="0" applyNumberFormat="1" applyFont="1" applyBorder="1" applyAlignment="1">
      <alignment horizontal="center" vertical="center"/>
    </xf>
    <xf numFmtId="177" fontId="7" fillId="0" borderId="57" xfId="0" applyNumberFormat="1" applyFont="1" applyBorder="1" applyAlignment="1">
      <alignment horizontal="center" vertical="center"/>
    </xf>
    <xf numFmtId="177" fontId="7" fillId="0" borderId="17" xfId="0" applyNumberFormat="1" applyFont="1" applyBorder="1" applyAlignment="1">
      <alignment horizontal="center" vertical="center"/>
    </xf>
    <xf numFmtId="177" fontId="7" fillId="0" borderId="59" xfId="0" applyNumberFormat="1" applyFont="1" applyBorder="1" applyAlignment="1">
      <alignment horizontal="center" vertical="center"/>
    </xf>
    <xf numFmtId="177" fontId="7" fillId="12" borderId="17" xfId="0" applyNumberFormat="1" applyFont="1" applyFill="1" applyBorder="1" applyAlignment="1">
      <alignment horizontal="center" vertical="center"/>
    </xf>
    <xf numFmtId="177" fontId="7" fillId="12" borderId="59" xfId="0" applyNumberFormat="1" applyFont="1" applyFill="1" applyBorder="1" applyAlignment="1">
      <alignment horizontal="center" vertical="center"/>
    </xf>
    <xf numFmtId="177" fontId="5" fillId="5" borderId="17" xfId="0" applyNumberFormat="1" applyFont="1" applyFill="1" applyBorder="1" applyAlignment="1">
      <alignment horizontal="center" vertical="center"/>
    </xf>
    <xf numFmtId="177" fontId="5" fillId="5" borderId="59" xfId="0" applyNumberFormat="1" applyFont="1" applyFill="1" applyBorder="1" applyAlignment="1">
      <alignment horizontal="center" vertical="center"/>
    </xf>
    <xf numFmtId="0" fontId="13" fillId="0" borderId="0" xfId="8" applyFont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7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2" borderId="1" xfId="6" applyFont="1" applyFill="1" applyBorder="1" applyAlignment="1">
      <alignment horizontal="center" vertical="center"/>
      <protection locked="0"/>
    </xf>
    <xf numFmtId="0" fontId="7" fillId="2" borderId="6" xfId="6" applyFont="1" applyFill="1" applyBorder="1" applyAlignment="1">
      <alignment horizontal="center" vertical="center"/>
      <protection locked="0"/>
    </xf>
    <xf numFmtId="0" fontId="7" fillId="0" borderId="65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2" borderId="74" xfId="6" applyFont="1" applyFill="1" applyBorder="1" applyAlignment="1">
      <alignment horizontal="center" vertical="center"/>
      <protection locked="0"/>
    </xf>
    <xf numFmtId="0" fontId="7" fillId="0" borderId="35" xfId="0" applyFont="1" applyBorder="1" applyAlignment="1">
      <alignment horizontal="center" vertical="center"/>
    </xf>
    <xf numFmtId="37" fontId="7" fillId="2" borderId="1" xfId="6" applyNumberFormat="1" applyFont="1" applyFill="1" applyBorder="1" applyAlignment="1">
      <alignment horizontal="center" vertical="center"/>
      <protection locked="0"/>
    </xf>
    <xf numFmtId="37" fontId="7" fillId="2" borderId="6" xfId="6" applyNumberFormat="1" applyFont="1" applyFill="1" applyBorder="1" applyAlignment="1">
      <alignment horizontal="center" vertical="center"/>
      <protection locked="0"/>
    </xf>
    <xf numFmtId="176" fontId="5" fillId="5" borderId="17" xfId="3" applyNumberFormat="1" applyFont="1" applyFill="1" applyBorder="1" applyAlignment="1">
      <alignment horizontal="center" vertical="center"/>
    </xf>
    <xf numFmtId="176" fontId="5" fillId="5" borderId="59" xfId="3" applyNumberFormat="1" applyFont="1" applyFill="1" applyBorder="1" applyAlignment="1">
      <alignment horizontal="center" vertical="center"/>
    </xf>
    <xf numFmtId="176" fontId="7" fillId="0" borderId="17" xfId="3" applyNumberFormat="1" applyFont="1" applyBorder="1" applyAlignment="1">
      <alignment horizontal="center" vertical="center"/>
    </xf>
    <xf numFmtId="176" fontId="7" fillId="0" borderId="59" xfId="3" applyNumberFormat="1" applyFont="1" applyBorder="1" applyAlignment="1">
      <alignment horizontal="center" vertical="center"/>
    </xf>
    <xf numFmtId="176" fontId="7" fillId="5" borderId="17" xfId="3" applyNumberFormat="1" applyFont="1" applyFill="1" applyBorder="1" applyAlignment="1">
      <alignment horizontal="center" vertical="center"/>
    </xf>
    <xf numFmtId="176" fontId="7" fillId="5" borderId="59" xfId="3" applyNumberFormat="1" applyFont="1" applyFill="1" applyBorder="1" applyAlignment="1">
      <alignment horizontal="center" vertical="center"/>
    </xf>
    <xf numFmtId="176" fontId="7" fillId="0" borderId="17" xfId="0" applyNumberFormat="1" applyFont="1" applyBorder="1" applyAlignment="1">
      <alignment horizontal="center" vertical="center"/>
    </xf>
    <xf numFmtId="176" fontId="7" fillId="0" borderId="59" xfId="0" applyNumberFormat="1" applyFont="1" applyBorder="1" applyAlignment="1">
      <alignment horizontal="center" vertical="center"/>
    </xf>
    <xf numFmtId="176" fontId="7" fillId="6" borderId="17" xfId="3" applyNumberFormat="1" applyFont="1" applyFill="1" applyBorder="1" applyAlignment="1">
      <alignment horizontal="center" vertical="center"/>
    </xf>
    <xf numFmtId="176" fontId="7" fillId="6" borderId="59" xfId="3" applyNumberFormat="1" applyFont="1" applyFill="1" applyBorder="1" applyAlignment="1">
      <alignment horizontal="center" vertical="center"/>
    </xf>
    <xf numFmtId="176" fontId="7" fillId="4" borderId="17" xfId="3" applyNumberFormat="1" applyFont="1" applyFill="1" applyBorder="1" applyAlignment="1">
      <alignment horizontal="center" vertical="center"/>
    </xf>
    <xf numFmtId="176" fontId="7" fillId="4" borderId="59" xfId="3" applyNumberFormat="1" applyFont="1" applyFill="1" applyBorder="1" applyAlignment="1">
      <alignment horizontal="center" vertical="center"/>
    </xf>
    <xf numFmtId="177" fontId="8" fillId="12" borderId="17" xfId="0" applyNumberFormat="1" applyFont="1" applyFill="1" applyBorder="1" applyAlignment="1">
      <alignment horizontal="center" vertical="center"/>
    </xf>
    <xf numFmtId="177" fontId="8" fillId="12" borderId="59" xfId="0" applyNumberFormat="1" applyFont="1" applyFill="1" applyBorder="1" applyAlignment="1">
      <alignment horizontal="center" vertical="center"/>
    </xf>
    <xf numFmtId="177" fontId="9" fillId="5" borderId="17" xfId="0" applyNumberFormat="1" applyFont="1" applyFill="1" applyBorder="1" applyAlignment="1">
      <alignment horizontal="center" vertical="center"/>
    </xf>
    <xf numFmtId="177" fontId="9" fillId="5" borderId="59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36" xfId="6" applyFont="1" applyFill="1" applyBorder="1" applyAlignment="1">
      <alignment horizontal="center" vertical="center"/>
      <protection locked="0"/>
    </xf>
    <xf numFmtId="0" fontId="7" fillId="0" borderId="37" xfId="0" applyFont="1" applyBorder="1" applyAlignment="1">
      <alignment horizontal="center" vertical="center"/>
    </xf>
    <xf numFmtId="37" fontId="7" fillId="2" borderId="37" xfId="6" applyNumberFormat="1" applyFont="1" applyFill="1" applyBorder="1" applyAlignment="1">
      <alignment horizontal="center" vertical="center"/>
      <protection locked="0"/>
    </xf>
    <xf numFmtId="0" fontId="7" fillId="0" borderId="29" xfId="8" applyFont="1" applyBorder="1" applyAlignment="1">
      <alignment horizontal="center" vertical="center"/>
    </xf>
    <xf numFmtId="0" fontId="7" fillId="0" borderId="28" xfId="8" applyFont="1" applyBorder="1" applyAlignment="1">
      <alignment horizontal="center" vertical="center"/>
    </xf>
    <xf numFmtId="0" fontId="7" fillId="0" borderId="27" xfId="8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2" borderId="3" xfId="6" applyFont="1" applyFill="1" applyBorder="1" applyAlignment="1">
      <alignment horizontal="center" vertical="center"/>
      <protection locked="0"/>
    </xf>
    <xf numFmtId="0" fontId="7" fillId="0" borderId="3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2" borderId="4" xfId="6" applyFont="1" applyFill="1" applyBorder="1" applyAlignment="1">
      <alignment horizontal="center" vertical="center"/>
      <protection locked="0"/>
    </xf>
    <xf numFmtId="176" fontId="7" fillId="0" borderId="18" xfId="3" applyNumberFormat="1" applyFont="1" applyBorder="1" applyAlignment="1">
      <alignment horizontal="center" vertical="center"/>
    </xf>
    <xf numFmtId="176" fontId="7" fillId="6" borderId="18" xfId="3" applyNumberFormat="1" applyFont="1" applyFill="1" applyBorder="1" applyAlignment="1">
      <alignment horizontal="center" vertical="center"/>
    </xf>
    <xf numFmtId="176" fontId="7" fillId="2" borderId="2" xfId="6" applyNumberFormat="1" applyFont="1" applyFill="1" applyBorder="1" applyAlignment="1">
      <alignment horizontal="center" vertical="center"/>
      <protection locked="0"/>
    </xf>
    <xf numFmtId="176" fontId="7" fillId="2" borderId="4" xfId="6" applyNumberFormat="1" applyFont="1" applyFill="1" applyBorder="1" applyAlignment="1">
      <alignment horizontal="center" vertical="center"/>
      <protection locked="0"/>
    </xf>
    <xf numFmtId="176" fontId="7" fillId="6" borderId="66" xfId="3" applyNumberFormat="1" applyFont="1" applyFill="1" applyBorder="1" applyAlignment="1">
      <alignment horizontal="center" vertical="center"/>
    </xf>
    <xf numFmtId="176" fontId="7" fillId="6" borderId="41" xfId="3" applyNumberFormat="1" applyFont="1" applyFill="1" applyBorder="1" applyAlignment="1">
      <alignment horizontal="center" vertical="center"/>
    </xf>
    <xf numFmtId="176" fontId="7" fillId="12" borderId="17" xfId="3" applyNumberFormat="1" applyFont="1" applyFill="1" applyBorder="1" applyAlignment="1">
      <alignment horizontal="center" vertical="center"/>
    </xf>
    <xf numFmtId="176" fontId="7" fillId="12" borderId="18" xfId="3" applyNumberFormat="1" applyFont="1" applyFill="1" applyBorder="1" applyAlignment="1">
      <alignment horizontal="center" vertical="center"/>
    </xf>
    <xf numFmtId="176" fontId="7" fillId="10" borderId="17" xfId="3" applyNumberFormat="1" applyFont="1" applyFill="1" applyBorder="1" applyAlignment="1">
      <alignment horizontal="center" vertical="center"/>
    </xf>
    <xf numFmtId="176" fontId="7" fillId="10" borderId="18" xfId="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7" fillId="13" borderId="17" xfId="3" applyNumberFormat="1" applyFont="1" applyFill="1" applyBorder="1" applyAlignment="1">
      <alignment horizontal="center" vertical="center"/>
    </xf>
    <xf numFmtId="176" fontId="7" fillId="13" borderId="18" xfId="3" applyNumberFormat="1" applyFont="1" applyFill="1" applyBorder="1" applyAlignment="1">
      <alignment horizontal="center" vertical="center"/>
    </xf>
    <xf numFmtId="176" fontId="7" fillId="12" borderId="44" xfId="3" applyNumberFormat="1" applyFont="1" applyFill="1" applyBorder="1" applyAlignment="1">
      <alignment horizontal="center" vertical="center"/>
    </xf>
    <xf numFmtId="176" fontId="7" fillId="12" borderId="47" xfId="3" applyNumberFormat="1" applyFont="1" applyFill="1" applyBorder="1" applyAlignment="1">
      <alignment horizontal="center" vertical="center"/>
    </xf>
    <xf numFmtId="176" fontId="7" fillId="12" borderId="16" xfId="3" applyNumberFormat="1" applyFont="1" applyFill="1" applyBorder="1" applyAlignment="1">
      <alignment horizontal="center" vertical="center"/>
    </xf>
    <xf numFmtId="176" fontId="7" fillId="0" borderId="44" xfId="3" applyNumberFormat="1" applyFont="1" applyBorder="1" applyAlignment="1">
      <alignment horizontal="center" vertical="center"/>
    </xf>
    <xf numFmtId="176" fontId="7" fillId="0" borderId="47" xfId="3" applyNumberFormat="1" applyFont="1" applyBorder="1" applyAlignment="1">
      <alignment horizontal="center" vertical="center"/>
    </xf>
    <xf numFmtId="3" fontId="7" fillId="0" borderId="17" xfId="0" applyNumberFormat="1" applyFont="1" applyBorder="1" applyAlignment="1">
      <alignment horizontal="center" vertical="center"/>
    </xf>
    <xf numFmtId="3" fontId="7" fillId="0" borderId="18" xfId="0" applyNumberFormat="1" applyFont="1" applyBorder="1" applyAlignment="1">
      <alignment horizontal="center" vertical="center"/>
    </xf>
    <xf numFmtId="177" fontId="7" fillId="0" borderId="18" xfId="0" applyNumberFormat="1" applyFont="1" applyBorder="1" applyAlignment="1">
      <alignment horizontal="center" vertical="center"/>
    </xf>
    <xf numFmtId="177" fontId="7" fillId="0" borderId="44" xfId="0" applyNumberFormat="1" applyFont="1" applyBorder="1" applyAlignment="1">
      <alignment horizontal="center" vertical="center"/>
    </xf>
    <xf numFmtId="177" fontId="7" fillId="0" borderId="47" xfId="0" applyNumberFormat="1" applyFont="1" applyBorder="1" applyAlignment="1">
      <alignment horizontal="center" vertical="center"/>
    </xf>
    <xf numFmtId="3" fontId="7" fillId="0" borderId="76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</cellXfs>
  <cellStyles count="11">
    <cellStyle name="Excel Built-in Normal" xfId="1" xr:uid="{00000000-0005-0000-0000-000000000000}"/>
    <cellStyle name="Excel Built-in Normal 2" xfId="2" xr:uid="{00000000-0005-0000-0000-000001000000}"/>
    <cellStyle name="Excel Built-in Normal_직영점 4월4일견적서-우성푸드" xfId="3" xr:uid="{00000000-0005-0000-0000-000002000000}"/>
    <cellStyle name="백분율" xfId="10" builtinId="5"/>
    <cellStyle name="쉼표 [0]" xfId="7" builtinId="6"/>
    <cellStyle name="쉼표 [0] 2" xfId="4" xr:uid="{00000000-0005-0000-0000-000005000000}"/>
    <cellStyle name="쉼표 [0] 3" xfId="5" xr:uid="{00000000-0005-0000-0000-000006000000}"/>
    <cellStyle name="표준" xfId="0" builtinId="0"/>
    <cellStyle name="표준 2" xfId="8" xr:uid="{00000000-0005-0000-0000-000008000000}"/>
    <cellStyle name="표준 3" xfId="9" xr:uid="{00000000-0005-0000-0000-000009000000}"/>
    <cellStyle name="표준_Sheet1" xfId="6" xr:uid="{00000000-0005-0000-0000-00000A000000}"/>
  </cellStyles>
  <dxfs count="2">
    <dxf>
      <font>
        <color rgb="FFFF0000"/>
      </font>
    </dxf>
    <dxf>
      <font>
        <color rgb="FF0000FF"/>
      </font>
    </dxf>
  </dxfs>
  <tableStyles count="0" defaultTableStyle="TableStyleMedium9" defaultPivotStyle="PivotStyleLight16"/>
  <colors>
    <mruColors>
      <color rgb="FF00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3"/>
  <sheetViews>
    <sheetView tabSelected="1" zoomScaleNormal="100" workbookViewId="0">
      <selection activeCell="D89" sqref="D89"/>
    </sheetView>
  </sheetViews>
  <sheetFormatPr defaultColWidth="9" defaultRowHeight="19.5" customHeight="1" x14ac:dyDescent="0.3"/>
  <cols>
    <col min="1" max="1" width="4.5" style="151" bestFit="1" customWidth="1"/>
    <col min="2" max="2" width="22.125" style="151" bestFit="1" customWidth="1"/>
    <col min="3" max="3" width="19" style="192" bestFit="1" customWidth="1"/>
    <col min="4" max="4" width="15.25" style="151" bestFit="1" customWidth="1"/>
    <col min="5" max="5" width="8.25" style="151" customWidth="1"/>
    <col min="6" max="6" width="6.625" style="151" customWidth="1"/>
    <col min="7" max="7" width="8.25" style="151" customWidth="1"/>
    <col min="8" max="8" width="11.75" style="151" customWidth="1"/>
    <col min="9" max="9" width="15.375" style="151" customWidth="1"/>
    <col min="10" max="10" width="9.75" style="203" customWidth="1"/>
    <col min="11" max="11" width="9.25" style="151" customWidth="1"/>
    <col min="12" max="12" width="7.625" style="151" hidden="1" customWidth="1"/>
    <col min="13" max="13" width="28.75" style="151" customWidth="1"/>
    <col min="14" max="14" width="9" style="151" customWidth="1"/>
    <col min="15" max="15" width="9" style="390" customWidth="1"/>
    <col min="16" max="16" width="9" style="390"/>
    <col min="17" max="17" width="9.375" style="390" bestFit="1" customWidth="1"/>
    <col min="18" max="16384" width="9" style="390"/>
  </cols>
  <sheetData>
    <row r="1" spans="1:18" ht="25.5" customHeight="1" thickBot="1" x14ac:dyDescent="0.35">
      <c r="A1" s="458" t="s">
        <v>0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O1" s="434"/>
      <c r="P1" s="434"/>
      <c r="Q1" s="434"/>
      <c r="R1" s="434"/>
    </row>
    <row r="2" spans="1:18" ht="31.5" customHeight="1" thickBot="1" x14ac:dyDescent="0.35">
      <c r="A2" s="459" t="s">
        <v>1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1"/>
      <c r="O2" s="434"/>
      <c r="P2" s="434"/>
      <c r="Q2" s="434"/>
      <c r="R2" s="434"/>
    </row>
    <row r="3" spans="1:18" ht="19.5" customHeight="1" thickBot="1" x14ac:dyDescent="0.35">
      <c r="A3" s="462" t="s">
        <v>2</v>
      </c>
      <c r="B3" s="463"/>
      <c r="C3" s="1" t="s">
        <v>3</v>
      </c>
      <c r="D3" s="295" t="s">
        <v>4</v>
      </c>
      <c r="E3" s="296" t="s">
        <v>5</v>
      </c>
      <c r="F3" s="443" t="s">
        <v>6</v>
      </c>
      <c r="G3" s="2" t="s">
        <v>7</v>
      </c>
      <c r="H3" s="3" t="s">
        <v>8</v>
      </c>
      <c r="I3" s="4" t="s">
        <v>9</v>
      </c>
      <c r="J3" s="5" t="s">
        <v>10</v>
      </c>
      <c r="K3" s="6" t="s">
        <v>11</v>
      </c>
      <c r="L3" s="7" t="s">
        <v>12</v>
      </c>
      <c r="M3" s="442" t="s">
        <v>13</v>
      </c>
      <c r="N3" s="406"/>
      <c r="O3" s="434" t="s">
        <v>14</v>
      </c>
      <c r="P3" s="434"/>
      <c r="Q3" s="434"/>
      <c r="R3" s="434"/>
    </row>
    <row r="4" spans="1:18" ht="19.5" customHeight="1" x14ac:dyDescent="0.3">
      <c r="A4" s="8">
        <v>1</v>
      </c>
      <c r="B4" s="9" t="s">
        <v>15</v>
      </c>
      <c r="C4" s="10" t="s">
        <v>16</v>
      </c>
      <c r="D4" s="297">
        <v>19740</v>
      </c>
      <c r="E4" s="298">
        <f>D4</f>
        <v>19740</v>
      </c>
      <c r="F4" s="11">
        <v>1</v>
      </c>
      <c r="G4" s="12">
        <f t="shared" ref="G4:G9" si="0">E4*F4</f>
        <v>19740</v>
      </c>
      <c r="H4" s="13">
        <v>20485</v>
      </c>
      <c r="I4" s="14">
        <f t="shared" ref="I4:I21" si="1">G4</f>
        <v>19740</v>
      </c>
      <c r="J4" s="391">
        <f t="shared" ref="J4:J20" si="2">I4-H4</f>
        <v>-745</v>
      </c>
      <c r="K4" s="392">
        <f t="shared" ref="K4:K20" si="3">L4-100</f>
        <v>-3.6368074200634624</v>
      </c>
      <c r="L4" s="15">
        <f t="shared" ref="L4:L21" si="4">(I4/H4)*100</f>
        <v>96.363192579936538</v>
      </c>
      <c r="M4" s="373"/>
      <c r="O4" s="434"/>
      <c r="P4" s="434"/>
      <c r="Q4" s="299"/>
      <c r="R4" s="434"/>
    </row>
    <row r="5" spans="1:18" ht="19.5" customHeight="1" x14ac:dyDescent="0.3">
      <c r="A5" s="16">
        <v>2</v>
      </c>
      <c r="B5" s="17" t="s">
        <v>17</v>
      </c>
      <c r="C5" s="10" t="s">
        <v>18</v>
      </c>
      <c r="D5" s="297">
        <v>16972</v>
      </c>
      <c r="E5" s="298">
        <f>D5</f>
        <v>16972</v>
      </c>
      <c r="F5" s="18">
        <v>1</v>
      </c>
      <c r="G5" s="19">
        <f t="shared" si="0"/>
        <v>16972</v>
      </c>
      <c r="H5" s="13">
        <v>16905</v>
      </c>
      <c r="I5" s="20">
        <f t="shared" si="1"/>
        <v>16972</v>
      </c>
      <c r="J5" s="393">
        <f t="shared" si="2"/>
        <v>67</v>
      </c>
      <c r="K5" s="394">
        <f t="shared" si="3"/>
        <v>0.39633244602188711</v>
      </c>
      <c r="L5" s="21">
        <f t="shared" si="4"/>
        <v>100.39633244602189</v>
      </c>
      <c r="M5" s="374"/>
      <c r="O5" s="434"/>
      <c r="P5" s="300"/>
      <c r="Q5" s="434"/>
      <c r="R5" s="434"/>
    </row>
    <row r="6" spans="1:18" ht="19.5" customHeight="1" x14ac:dyDescent="0.3">
      <c r="A6" s="16">
        <v>3</v>
      </c>
      <c r="B6" s="17" t="s">
        <v>17</v>
      </c>
      <c r="C6" s="22" t="s">
        <v>19</v>
      </c>
      <c r="D6" s="297">
        <v>1521</v>
      </c>
      <c r="E6" s="298">
        <f>D6</f>
        <v>1521</v>
      </c>
      <c r="F6" s="18">
        <v>1</v>
      </c>
      <c r="G6" s="19">
        <f t="shared" si="0"/>
        <v>1521</v>
      </c>
      <c r="H6" s="13">
        <v>1477</v>
      </c>
      <c r="I6" s="20">
        <f t="shared" si="1"/>
        <v>1521</v>
      </c>
      <c r="J6" s="393">
        <f t="shared" si="2"/>
        <v>44</v>
      </c>
      <c r="K6" s="394">
        <f t="shared" si="3"/>
        <v>2.9790115098171839</v>
      </c>
      <c r="L6" s="21">
        <f>(I6/H6)*100</f>
        <v>102.97901150981718</v>
      </c>
      <c r="M6" s="375"/>
      <c r="O6" s="434"/>
      <c r="P6" s="434"/>
      <c r="Q6" s="434"/>
      <c r="R6" s="434"/>
    </row>
    <row r="7" spans="1:18" ht="19.5" customHeight="1" x14ac:dyDescent="0.3">
      <c r="A7" s="16">
        <v>4</v>
      </c>
      <c r="B7" s="17" t="s">
        <v>20</v>
      </c>
      <c r="C7" s="22" t="s">
        <v>21</v>
      </c>
      <c r="D7" s="297">
        <v>2626</v>
      </c>
      <c r="E7" s="301">
        <f>D7</f>
        <v>2626</v>
      </c>
      <c r="F7" s="18">
        <v>0.95</v>
      </c>
      <c r="G7" s="19">
        <f t="shared" si="0"/>
        <v>2494.6999999999998</v>
      </c>
      <c r="H7" s="13">
        <v>2641</v>
      </c>
      <c r="I7" s="20">
        <f t="shared" si="1"/>
        <v>2494.6999999999998</v>
      </c>
      <c r="J7" s="393">
        <f t="shared" si="2"/>
        <v>-146.30000000000018</v>
      </c>
      <c r="K7" s="394">
        <f>L7-100</f>
        <v>-5.5395683453237581</v>
      </c>
      <c r="L7" s="21">
        <f t="shared" si="4"/>
        <v>94.460431654676242</v>
      </c>
      <c r="M7" s="375"/>
      <c r="O7" s="434"/>
      <c r="P7" s="434"/>
      <c r="Q7" s="434"/>
      <c r="R7" s="434"/>
    </row>
    <row r="8" spans="1:18" ht="19.5" customHeight="1" x14ac:dyDescent="0.3">
      <c r="A8" s="16">
        <v>5</v>
      </c>
      <c r="B8" s="17" t="s">
        <v>22</v>
      </c>
      <c r="C8" s="22" t="s">
        <v>23</v>
      </c>
      <c r="D8" s="302">
        <v>8480</v>
      </c>
      <c r="E8" s="301">
        <f>ROUND((D8/8),0)*10</f>
        <v>10600</v>
      </c>
      <c r="F8" s="18">
        <v>0.95</v>
      </c>
      <c r="G8" s="19">
        <f t="shared" si="0"/>
        <v>10070</v>
      </c>
      <c r="H8" s="13">
        <v>7790</v>
      </c>
      <c r="I8" s="20">
        <f t="shared" si="1"/>
        <v>10070</v>
      </c>
      <c r="J8" s="393">
        <f t="shared" si="2"/>
        <v>2280</v>
      </c>
      <c r="K8" s="394">
        <f t="shared" si="3"/>
        <v>29.268292682926841</v>
      </c>
      <c r="L8" s="21">
        <f t="shared" si="4"/>
        <v>129.26829268292684</v>
      </c>
      <c r="M8" s="375"/>
      <c r="O8" s="434"/>
      <c r="P8" s="434"/>
      <c r="Q8" s="303"/>
      <c r="R8" s="304"/>
    </row>
    <row r="9" spans="1:18" s="409" customFormat="1" ht="19.5" customHeight="1" x14ac:dyDescent="0.3">
      <c r="A9" s="166">
        <v>6</v>
      </c>
      <c r="B9" s="423" t="s">
        <v>24</v>
      </c>
      <c r="C9" s="135" t="s">
        <v>25</v>
      </c>
      <c r="D9" s="440"/>
      <c r="E9" s="308">
        <f>ROUND((D9/8),0)*10</f>
        <v>0</v>
      </c>
      <c r="F9" s="39">
        <v>0.95</v>
      </c>
      <c r="G9" s="40">
        <f t="shared" si="0"/>
        <v>0</v>
      </c>
      <c r="H9" s="56">
        <v>10668.5</v>
      </c>
      <c r="I9" s="41">
        <f t="shared" si="1"/>
        <v>0</v>
      </c>
      <c r="J9" s="266"/>
      <c r="K9" s="267"/>
      <c r="L9" s="57">
        <f t="shared" si="4"/>
        <v>0</v>
      </c>
      <c r="M9" s="380"/>
      <c r="N9" s="408"/>
    </row>
    <row r="10" spans="1:18" s="409" customFormat="1" ht="19.5" customHeight="1" x14ac:dyDescent="0.3">
      <c r="A10" s="166">
        <v>7</v>
      </c>
      <c r="B10" s="423" t="s">
        <v>24</v>
      </c>
      <c r="C10" s="135" t="s">
        <v>19</v>
      </c>
      <c r="D10" s="440"/>
      <c r="E10" s="308">
        <f>ROUND((D10/8),0)</f>
        <v>0</v>
      </c>
      <c r="F10" s="39">
        <v>0.95</v>
      </c>
      <c r="G10" s="40">
        <f>E10</f>
        <v>0</v>
      </c>
      <c r="H10" s="56">
        <v>1123</v>
      </c>
      <c r="I10" s="41">
        <f t="shared" si="1"/>
        <v>0</v>
      </c>
      <c r="J10" s="266"/>
      <c r="K10" s="267"/>
      <c r="L10" s="57">
        <f t="shared" si="4"/>
        <v>0</v>
      </c>
      <c r="M10" s="380"/>
      <c r="N10" s="408"/>
    </row>
    <row r="11" spans="1:18" ht="19.5" customHeight="1" x14ac:dyDescent="0.3">
      <c r="A11" s="32">
        <v>8</v>
      </c>
      <c r="B11" s="33" t="s">
        <v>26</v>
      </c>
      <c r="C11" s="34" t="s">
        <v>19</v>
      </c>
      <c r="D11" s="444">
        <v>20047</v>
      </c>
      <c r="E11" s="306">
        <f>D11/8</f>
        <v>2505.875</v>
      </c>
      <c r="F11" s="35">
        <v>1</v>
      </c>
      <c r="G11" s="19">
        <f t="shared" ref="G11:G20" si="5">E11</f>
        <v>2505.875</v>
      </c>
      <c r="H11" s="13">
        <v>2863</v>
      </c>
      <c r="I11" s="20">
        <f t="shared" si="1"/>
        <v>2505.875</v>
      </c>
      <c r="J11" s="393">
        <f t="shared" si="2"/>
        <v>-357.125</v>
      </c>
      <c r="K11" s="394">
        <f t="shared" si="3"/>
        <v>-12.473803702410052</v>
      </c>
      <c r="L11" s="21">
        <f t="shared" si="4"/>
        <v>87.526196297589948</v>
      </c>
      <c r="M11" s="375"/>
      <c r="O11" s="434"/>
      <c r="P11" s="434"/>
      <c r="Q11" s="434"/>
      <c r="R11" s="434"/>
    </row>
    <row r="12" spans="1:18" ht="19.5" customHeight="1" x14ac:dyDescent="0.3">
      <c r="A12" s="32">
        <v>9</v>
      </c>
      <c r="B12" s="36" t="s">
        <v>27</v>
      </c>
      <c r="C12" s="37" t="s">
        <v>28</v>
      </c>
      <c r="D12" s="444">
        <v>20047</v>
      </c>
      <c r="E12" s="307">
        <f>ROUND((D12/8),0)*5</f>
        <v>12530</v>
      </c>
      <c r="F12" s="35">
        <v>1</v>
      </c>
      <c r="G12" s="19">
        <f t="shared" si="5"/>
        <v>12530</v>
      </c>
      <c r="H12" s="13">
        <v>14315</v>
      </c>
      <c r="I12" s="20">
        <f t="shared" si="1"/>
        <v>12530</v>
      </c>
      <c r="J12" s="393">
        <f t="shared" si="2"/>
        <v>-1785</v>
      </c>
      <c r="K12" s="394">
        <f t="shared" si="3"/>
        <v>-12.469437652811735</v>
      </c>
      <c r="L12" s="21">
        <f t="shared" si="4"/>
        <v>87.530562347188265</v>
      </c>
      <c r="M12" s="375"/>
      <c r="O12" s="434"/>
      <c r="P12" s="434"/>
      <c r="Q12" s="434"/>
      <c r="R12" s="434"/>
    </row>
    <row r="13" spans="1:18" ht="19.5" customHeight="1" x14ac:dyDescent="0.3">
      <c r="A13" s="32">
        <v>10</v>
      </c>
      <c r="B13" s="36" t="s">
        <v>29</v>
      </c>
      <c r="C13" s="34" t="s">
        <v>30</v>
      </c>
      <c r="D13" s="445">
        <v>39704</v>
      </c>
      <c r="E13" s="307">
        <f>D13</f>
        <v>39704</v>
      </c>
      <c r="F13" s="35">
        <v>1</v>
      </c>
      <c r="G13" s="19">
        <f t="shared" si="5"/>
        <v>39704</v>
      </c>
      <c r="H13" s="13">
        <v>34957</v>
      </c>
      <c r="I13" s="20">
        <f t="shared" si="1"/>
        <v>39704</v>
      </c>
      <c r="J13" s="393">
        <f t="shared" si="2"/>
        <v>4747</v>
      </c>
      <c r="K13" s="394">
        <f t="shared" si="3"/>
        <v>13.579540578424925</v>
      </c>
      <c r="L13" s="21">
        <f t="shared" si="4"/>
        <v>113.57954057842493</v>
      </c>
      <c r="M13" s="375"/>
      <c r="O13" s="434"/>
      <c r="P13" s="434"/>
      <c r="Q13" s="434"/>
      <c r="R13" s="434"/>
    </row>
    <row r="14" spans="1:18" ht="19.5" customHeight="1" x14ac:dyDescent="0.3">
      <c r="A14" s="32">
        <v>11</v>
      </c>
      <c r="B14" s="36" t="s">
        <v>29</v>
      </c>
      <c r="C14" s="34" t="s">
        <v>19</v>
      </c>
      <c r="D14" s="445">
        <v>39704</v>
      </c>
      <c r="E14" s="306">
        <f>D14/20</f>
        <v>1985.2</v>
      </c>
      <c r="F14" s="35">
        <v>1</v>
      </c>
      <c r="G14" s="19">
        <f t="shared" si="5"/>
        <v>1985.2</v>
      </c>
      <c r="H14" s="13">
        <v>1747.85</v>
      </c>
      <c r="I14" s="20">
        <f t="shared" si="1"/>
        <v>1985.2</v>
      </c>
      <c r="J14" s="393">
        <f t="shared" si="2"/>
        <v>237.35000000000014</v>
      </c>
      <c r="K14" s="394">
        <f t="shared" si="3"/>
        <v>13.579540578424925</v>
      </c>
      <c r="L14" s="21">
        <f t="shared" si="4"/>
        <v>113.57954057842493</v>
      </c>
      <c r="M14" s="375"/>
      <c r="O14" s="434"/>
      <c r="P14" s="434"/>
      <c r="Q14" s="434"/>
      <c r="R14" s="434"/>
    </row>
    <row r="15" spans="1:18" ht="19.5" customHeight="1" x14ac:dyDescent="0.3">
      <c r="A15" s="32">
        <v>12</v>
      </c>
      <c r="B15" s="36" t="s">
        <v>31</v>
      </c>
      <c r="C15" s="34" t="s">
        <v>25</v>
      </c>
      <c r="D15" s="445">
        <v>35426</v>
      </c>
      <c r="E15" s="307">
        <f>D15</f>
        <v>35426</v>
      </c>
      <c r="F15" s="35">
        <v>1</v>
      </c>
      <c r="G15" s="19">
        <f t="shared" si="5"/>
        <v>35426</v>
      </c>
      <c r="H15" s="13">
        <v>35477</v>
      </c>
      <c r="I15" s="20">
        <f t="shared" si="1"/>
        <v>35426</v>
      </c>
      <c r="J15" s="393">
        <f>I15-H15</f>
        <v>-51</v>
      </c>
      <c r="K15" s="394">
        <f t="shared" si="3"/>
        <v>-0.1437551089438216</v>
      </c>
      <c r="L15" s="21">
        <f t="shared" si="4"/>
        <v>99.856244891056178</v>
      </c>
      <c r="M15" s="375"/>
      <c r="O15" s="434"/>
      <c r="P15" s="434"/>
      <c r="Q15" s="434"/>
      <c r="R15" s="434"/>
    </row>
    <row r="16" spans="1:18" ht="19.5" customHeight="1" x14ac:dyDescent="0.3">
      <c r="A16" s="32">
        <v>13</v>
      </c>
      <c r="B16" s="38" t="s">
        <v>32</v>
      </c>
      <c r="C16" s="34" t="s">
        <v>33</v>
      </c>
      <c r="D16" s="444">
        <v>72584</v>
      </c>
      <c r="E16" s="306">
        <f>D16/10</f>
        <v>7258.4</v>
      </c>
      <c r="F16" s="35">
        <v>1</v>
      </c>
      <c r="G16" s="19">
        <f t="shared" si="5"/>
        <v>7258.4</v>
      </c>
      <c r="H16" s="13">
        <v>6583.8</v>
      </c>
      <c r="I16" s="20">
        <f t="shared" si="1"/>
        <v>7258.4</v>
      </c>
      <c r="J16" s="393">
        <f>I16-H16</f>
        <v>674.59999999999945</v>
      </c>
      <c r="K16" s="394">
        <f t="shared" si="3"/>
        <v>10.24636228317992</v>
      </c>
      <c r="L16" s="21">
        <f t="shared" si="4"/>
        <v>110.24636228317992</v>
      </c>
      <c r="M16" s="375"/>
      <c r="O16" s="434"/>
      <c r="P16" s="434"/>
      <c r="Q16" s="434"/>
      <c r="R16" s="434"/>
    </row>
    <row r="17" spans="1:13" ht="19.5" customHeight="1" x14ac:dyDescent="0.3">
      <c r="A17" s="32">
        <v>14</v>
      </c>
      <c r="B17" s="33" t="s">
        <v>34</v>
      </c>
      <c r="C17" s="34" t="s">
        <v>35</v>
      </c>
      <c r="D17" s="444">
        <v>15217</v>
      </c>
      <c r="E17" s="307">
        <f>D17</f>
        <v>15217</v>
      </c>
      <c r="F17" s="35">
        <v>1</v>
      </c>
      <c r="G17" s="19">
        <f t="shared" si="5"/>
        <v>15217</v>
      </c>
      <c r="H17" s="13">
        <v>14105</v>
      </c>
      <c r="I17" s="20">
        <f t="shared" si="1"/>
        <v>15217</v>
      </c>
      <c r="J17" s="393">
        <f>I17-H17</f>
        <v>1112</v>
      </c>
      <c r="K17" s="394">
        <f t="shared" si="3"/>
        <v>7.8837291740517514</v>
      </c>
      <c r="L17" s="21">
        <f t="shared" si="4"/>
        <v>107.88372917405175</v>
      </c>
      <c r="M17" s="375"/>
    </row>
    <row r="18" spans="1:13" ht="19.5" customHeight="1" x14ac:dyDescent="0.3">
      <c r="A18" s="32">
        <v>15</v>
      </c>
      <c r="B18" s="33" t="s">
        <v>34</v>
      </c>
      <c r="C18" s="34" t="s">
        <v>36</v>
      </c>
      <c r="D18" s="444">
        <v>15217</v>
      </c>
      <c r="E18" s="306">
        <f>ROUND(D18/10,0)</f>
        <v>1522</v>
      </c>
      <c r="F18" s="35">
        <v>1</v>
      </c>
      <c r="G18" s="19">
        <f t="shared" si="5"/>
        <v>1522</v>
      </c>
      <c r="H18" s="13">
        <v>1411</v>
      </c>
      <c r="I18" s="20">
        <f t="shared" si="1"/>
        <v>1522</v>
      </c>
      <c r="J18" s="393">
        <f t="shared" si="2"/>
        <v>111</v>
      </c>
      <c r="K18" s="394">
        <f t="shared" si="3"/>
        <v>7.8667611622962568</v>
      </c>
      <c r="L18" s="21">
        <f t="shared" si="4"/>
        <v>107.86676116229626</v>
      </c>
      <c r="M18" s="375"/>
    </row>
    <row r="19" spans="1:13" ht="19.5" customHeight="1" x14ac:dyDescent="0.3">
      <c r="A19" s="32">
        <v>16</v>
      </c>
      <c r="B19" s="36" t="s">
        <v>37</v>
      </c>
      <c r="C19" s="34" t="s">
        <v>38</v>
      </c>
      <c r="D19" s="444">
        <v>18861</v>
      </c>
      <c r="E19" s="307">
        <f>D19</f>
        <v>18861</v>
      </c>
      <c r="F19" s="35">
        <v>1</v>
      </c>
      <c r="G19" s="19">
        <f t="shared" si="5"/>
        <v>18861</v>
      </c>
      <c r="H19" s="13">
        <v>16778</v>
      </c>
      <c r="I19" s="20">
        <f t="shared" si="1"/>
        <v>18861</v>
      </c>
      <c r="J19" s="278">
        <f t="shared" si="2"/>
        <v>2083</v>
      </c>
      <c r="K19" s="407">
        <f t="shared" si="3"/>
        <v>12.41506735010131</v>
      </c>
      <c r="L19" s="21">
        <f t="shared" si="4"/>
        <v>112.41506735010131</v>
      </c>
      <c r="M19" s="375"/>
    </row>
    <row r="20" spans="1:13" ht="19.5" customHeight="1" x14ac:dyDescent="0.3">
      <c r="A20" s="32">
        <v>17</v>
      </c>
      <c r="B20" s="36" t="s">
        <v>37</v>
      </c>
      <c r="C20" s="34" t="s">
        <v>19</v>
      </c>
      <c r="D20" s="444">
        <v>18861</v>
      </c>
      <c r="E20" s="306">
        <f>D20/4</f>
        <v>4715.25</v>
      </c>
      <c r="F20" s="35">
        <v>1</v>
      </c>
      <c r="G20" s="19">
        <f t="shared" si="5"/>
        <v>4715.25</v>
      </c>
      <c r="H20" s="13">
        <v>4194.5</v>
      </c>
      <c r="I20" s="20">
        <f t="shared" si="1"/>
        <v>4715.25</v>
      </c>
      <c r="J20" s="278">
        <f t="shared" si="2"/>
        <v>520.75</v>
      </c>
      <c r="K20" s="407">
        <f t="shared" si="3"/>
        <v>12.41506735010131</v>
      </c>
      <c r="L20" s="21">
        <f t="shared" si="4"/>
        <v>112.41506735010131</v>
      </c>
      <c r="M20" s="375"/>
    </row>
    <row r="21" spans="1:13" ht="19.5" customHeight="1" x14ac:dyDescent="0.3">
      <c r="A21" s="23">
        <v>18</v>
      </c>
      <c r="B21" s="24" t="s">
        <v>39</v>
      </c>
      <c r="C21" s="25" t="s">
        <v>40</v>
      </c>
      <c r="D21" s="440"/>
      <c r="E21" s="308">
        <f>D21</f>
        <v>0</v>
      </c>
      <c r="F21" s="39">
        <v>1</v>
      </c>
      <c r="G21" s="420">
        <f>E21</f>
        <v>0</v>
      </c>
      <c r="H21" s="421">
        <v>27143</v>
      </c>
      <c r="I21" s="422">
        <f t="shared" si="1"/>
        <v>0</v>
      </c>
      <c r="J21" s="266">
        <f>I21-H21</f>
        <v>-27143</v>
      </c>
      <c r="K21" s="267">
        <f>L21-100</f>
        <v>-100</v>
      </c>
      <c r="L21" s="418">
        <f t="shared" si="4"/>
        <v>0</v>
      </c>
      <c r="M21" s="376"/>
    </row>
    <row r="22" spans="1:13" ht="19.5" customHeight="1" x14ac:dyDescent="0.3">
      <c r="A22" s="23">
        <v>19</v>
      </c>
      <c r="B22" s="24" t="s">
        <v>41</v>
      </c>
      <c r="C22" s="25" t="s">
        <v>42</v>
      </c>
      <c r="D22" s="26"/>
      <c r="E22" s="309"/>
      <c r="F22" s="27"/>
      <c r="G22" s="28"/>
      <c r="H22" s="29"/>
      <c r="I22" s="30"/>
      <c r="J22" s="395"/>
      <c r="K22" s="396"/>
      <c r="L22" s="31"/>
      <c r="M22" s="376"/>
    </row>
    <row r="23" spans="1:13" ht="19.5" customHeight="1" x14ac:dyDescent="0.3">
      <c r="A23" s="42">
        <v>20</v>
      </c>
      <c r="B23" s="43" t="s">
        <v>43</v>
      </c>
      <c r="C23" s="44" t="s">
        <v>44</v>
      </c>
      <c r="D23" s="310">
        <v>16339</v>
      </c>
      <c r="E23" s="307">
        <f>ROUND((D23),0)/6</f>
        <v>2723.1666666666665</v>
      </c>
      <c r="F23" s="35">
        <v>1</v>
      </c>
      <c r="G23" s="19">
        <f>E23</f>
        <v>2723.1666666666665</v>
      </c>
      <c r="H23" s="13">
        <v>1727</v>
      </c>
      <c r="I23" s="20">
        <f>G23</f>
        <v>2723.1666666666665</v>
      </c>
      <c r="J23" s="393">
        <f>I23-H23</f>
        <v>996.16666666666652</v>
      </c>
      <c r="K23" s="394">
        <f>L23-100</f>
        <v>57.68191468828411</v>
      </c>
      <c r="L23" s="21">
        <f>(I23/H23)*100</f>
        <v>157.68191468828411</v>
      </c>
      <c r="M23" s="377"/>
    </row>
    <row r="24" spans="1:13" ht="19.5" customHeight="1" x14ac:dyDescent="0.3">
      <c r="A24" s="42">
        <v>21</v>
      </c>
      <c r="B24" s="46" t="s">
        <v>43</v>
      </c>
      <c r="C24" s="44" t="s">
        <v>45</v>
      </c>
      <c r="D24" s="310">
        <v>16339</v>
      </c>
      <c r="E24" s="307">
        <f>ROUND((D24/8),0)*10</f>
        <v>20420</v>
      </c>
      <c r="F24" s="35">
        <v>1</v>
      </c>
      <c r="G24" s="19">
        <f>E24</f>
        <v>20420</v>
      </c>
      <c r="H24" s="13">
        <v>12950</v>
      </c>
      <c r="I24" s="20">
        <f>G24</f>
        <v>20420</v>
      </c>
      <c r="J24" s="393">
        <f>I24-H24</f>
        <v>7470</v>
      </c>
      <c r="K24" s="394">
        <f>L24-100</f>
        <v>57.683397683397686</v>
      </c>
      <c r="L24" s="21">
        <f>(I24/H24)*100</f>
        <v>157.68339768339769</v>
      </c>
      <c r="M24" s="377"/>
    </row>
    <row r="25" spans="1:13" ht="19.5" customHeight="1" x14ac:dyDescent="0.3">
      <c r="A25" s="23">
        <v>22</v>
      </c>
      <c r="B25" s="48" t="s">
        <v>46</v>
      </c>
      <c r="C25" s="25"/>
      <c r="D25" s="26"/>
      <c r="E25" s="309"/>
      <c r="F25" s="27"/>
      <c r="G25" s="28"/>
      <c r="H25" s="29"/>
      <c r="I25" s="30"/>
      <c r="J25" s="395"/>
      <c r="K25" s="396"/>
      <c r="L25" s="31"/>
      <c r="M25" s="376"/>
    </row>
    <row r="26" spans="1:13" ht="19.5" customHeight="1" x14ac:dyDescent="0.3">
      <c r="A26" s="23">
        <v>23</v>
      </c>
      <c r="B26" s="48" t="s">
        <v>47</v>
      </c>
      <c r="C26" s="25" t="s">
        <v>33</v>
      </c>
      <c r="D26" s="26"/>
      <c r="E26" s="309"/>
      <c r="F26" s="27"/>
      <c r="G26" s="28"/>
      <c r="H26" s="29"/>
      <c r="I26" s="30"/>
      <c r="J26" s="395"/>
      <c r="K26" s="396"/>
      <c r="L26" s="31"/>
      <c r="M26" s="376"/>
    </row>
    <row r="27" spans="1:13" ht="19.5" customHeight="1" x14ac:dyDescent="0.3">
      <c r="A27" s="32">
        <v>24</v>
      </c>
      <c r="B27" s="38" t="s">
        <v>48</v>
      </c>
      <c r="C27" s="34" t="s">
        <v>49</v>
      </c>
      <c r="D27" s="444">
        <v>8091</v>
      </c>
      <c r="E27" s="307">
        <f>D27</f>
        <v>8091</v>
      </c>
      <c r="F27" s="35">
        <v>1</v>
      </c>
      <c r="G27" s="19">
        <f t="shared" ref="G27:G62" si="6">E27</f>
        <v>8091</v>
      </c>
      <c r="H27" s="13">
        <v>7790</v>
      </c>
      <c r="I27" s="20">
        <f t="shared" ref="I27:I62" si="7">G27</f>
        <v>8091</v>
      </c>
      <c r="J27" s="393">
        <f t="shared" ref="J27:J62" si="8">I27-H27</f>
        <v>301</v>
      </c>
      <c r="K27" s="394">
        <f t="shared" ref="K27:K62" si="9">L27-100</f>
        <v>3.8639281129653398</v>
      </c>
      <c r="L27" s="21">
        <f t="shared" ref="L27:L62" si="10">(I27/H27)*100</f>
        <v>103.86392811296534</v>
      </c>
      <c r="M27" s="375"/>
    </row>
    <row r="28" spans="1:13" ht="19.5" customHeight="1" x14ac:dyDescent="0.3">
      <c r="A28" s="32">
        <v>25</v>
      </c>
      <c r="B28" s="38" t="s">
        <v>48</v>
      </c>
      <c r="C28" s="34" t="s">
        <v>50</v>
      </c>
      <c r="D28" s="444">
        <v>8091</v>
      </c>
      <c r="E28" s="306">
        <f>D28/11</f>
        <v>735.5454545454545</v>
      </c>
      <c r="F28" s="35">
        <v>1</v>
      </c>
      <c r="G28" s="19">
        <f t="shared" si="6"/>
        <v>735.5454545454545</v>
      </c>
      <c r="H28" s="13">
        <v>708.18181818181813</v>
      </c>
      <c r="I28" s="20">
        <f t="shared" si="7"/>
        <v>735.5454545454545</v>
      </c>
      <c r="J28" s="393">
        <f t="shared" si="8"/>
        <v>27.363636363636374</v>
      </c>
      <c r="K28" s="394">
        <f t="shared" si="9"/>
        <v>3.8639281129653398</v>
      </c>
      <c r="L28" s="21">
        <f t="shared" si="10"/>
        <v>103.86392811296534</v>
      </c>
      <c r="M28" s="375"/>
    </row>
    <row r="29" spans="1:13" ht="19.5" customHeight="1" x14ac:dyDescent="0.3">
      <c r="A29" s="32">
        <v>26</v>
      </c>
      <c r="B29" s="38" t="s">
        <v>51</v>
      </c>
      <c r="C29" s="34" t="s">
        <v>49</v>
      </c>
      <c r="D29" s="444">
        <v>10222</v>
      </c>
      <c r="E29" s="307">
        <f>D29</f>
        <v>10222</v>
      </c>
      <c r="F29" s="35">
        <v>1</v>
      </c>
      <c r="G29" s="19">
        <f t="shared" si="6"/>
        <v>10222</v>
      </c>
      <c r="H29" s="13">
        <v>9858</v>
      </c>
      <c r="I29" s="20">
        <f t="shared" si="7"/>
        <v>10222</v>
      </c>
      <c r="J29" s="393">
        <f t="shared" si="8"/>
        <v>364</v>
      </c>
      <c r="K29" s="394">
        <f t="shared" si="9"/>
        <v>3.6924325420977908</v>
      </c>
      <c r="L29" s="21">
        <f t="shared" si="10"/>
        <v>103.69243254209779</v>
      </c>
      <c r="M29" s="375"/>
    </row>
    <row r="30" spans="1:13" ht="19.5" customHeight="1" x14ac:dyDescent="0.3">
      <c r="A30" s="32">
        <v>27</v>
      </c>
      <c r="B30" s="47" t="s">
        <v>52</v>
      </c>
      <c r="C30" s="34" t="s">
        <v>33</v>
      </c>
      <c r="D30" s="445">
        <v>26059</v>
      </c>
      <c r="E30" s="306">
        <f>D30/2</f>
        <v>13029.5</v>
      </c>
      <c r="F30" s="35">
        <v>1</v>
      </c>
      <c r="G30" s="19">
        <f t="shared" si="6"/>
        <v>13029.5</v>
      </c>
      <c r="H30" s="13">
        <v>8901</v>
      </c>
      <c r="I30" s="20">
        <f t="shared" si="7"/>
        <v>13029.5</v>
      </c>
      <c r="J30" s="393">
        <f t="shared" si="8"/>
        <v>4128.5</v>
      </c>
      <c r="K30" s="394">
        <f t="shared" si="9"/>
        <v>46.382428940568474</v>
      </c>
      <c r="L30" s="21">
        <f t="shared" si="10"/>
        <v>146.38242894056847</v>
      </c>
      <c r="M30" s="375"/>
    </row>
    <row r="31" spans="1:13" ht="19.5" customHeight="1" x14ac:dyDescent="0.3">
      <c r="A31" s="32">
        <v>28</v>
      </c>
      <c r="B31" s="47" t="s">
        <v>53</v>
      </c>
      <c r="C31" s="34" t="s">
        <v>54</v>
      </c>
      <c r="D31" s="444">
        <v>17702</v>
      </c>
      <c r="E31" s="306">
        <f t="shared" ref="E31:E39" si="11">D31</f>
        <v>17702</v>
      </c>
      <c r="F31" s="35">
        <v>1</v>
      </c>
      <c r="G31" s="19">
        <f t="shared" si="6"/>
        <v>17702</v>
      </c>
      <c r="H31" s="13">
        <v>18581</v>
      </c>
      <c r="I31" s="20">
        <f t="shared" si="7"/>
        <v>17702</v>
      </c>
      <c r="J31" s="393">
        <f t="shared" si="8"/>
        <v>-879</v>
      </c>
      <c r="K31" s="394">
        <f t="shared" si="9"/>
        <v>-4.7306388246057764</v>
      </c>
      <c r="L31" s="21">
        <f t="shared" si="10"/>
        <v>95.269361175394224</v>
      </c>
      <c r="M31" s="374"/>
    </row>
    <row r="32" spans="1:13" ht="19.5" customHeight="1" x14ac:dyDescent="0.3">
      <c r="A32" s="23">
        <v>29</v>
      </c>
      <c r="B32" s="54" t="s">
        <v>55</v>
      </c>
      <c r="C32" s="55" t="s">
        <v>56</v>
      </c>
      <c r="D32" s="440"/>
      <c r="E32" s="403">
        <f t="shared" si="11"/>
        <v>0</v>
      </c>
      <c r="F32" s="39">
        <v>1</v>
      </c>
      <c r="G32" s="40">
        <f t="shared" si="6"/>
        <v>0</v>
      </c>
      <c r="H32" s="404">
        <v>25888</v>
      </c>
      <c r="I32" s="41">
        <f t="shared" si="7"/>
        <v>0</v>
      </c>
      <c r="J32" s="266">
        <f t="shared" si="8"/>
        <v>-25888</v>
      </c>
      <c r="K32" s="267">
        <f t="shared" si="9"/>
        <v>-100</v>
      </c>
      <c r="L32" s="57">
        <f t="shared" si="10"/>
        <v>0</v>
      </c>
      <c r="M32" s="380"/>
    </row>
    <row r="33" spans="1:13" ht="19.5" customHeight="1" x14ac:dyDescent="0.3">
      <c r="A33" s="23">
        <v>30</v>
      </c>
      <c r="B33" s="54" t="s">
        <v>57</v>
      </c>
      <c r="C33" s="55" t="s">
        <v>56</v>
      </c>
      <c r="D33" s="440"/>
      <c r="E33" s="403">
        <f>D33</f>
        <v>0</v>
      </c>
      <c r="F33" s="39">
        <v>1</v>
      </c>
      <c r="G33" s="40">
        <f>E33</f>
        <v>0</v>
      </c>
      <c r="H33" s="405">
        <v>49090</v>
      </c>
      <c r="I33" s="41">
        <f t="shared" si="7"/>
        <v>0</v>
      </c>
      <c r="J33" s="266">
        <f>I33-H33</f>
        <v>-49090</v>
      </c>
      <c r="K33" s="267">
        <f>L33-100</f>
        <v>-100</v>
      </c>
      <c r="L33" s="57">
        <f>(I33/H33)*100</f>
        <v>0</v>
      </c>
      <c r="M33" s="380"/>
    </row>
    <row r="34" spans="1:13" ht="19.5" customHeight="1" x14ac:dyDescent="0.3">
      <c r="A34" s="32">
        <v>31</v>
      </c>
      <c r="B34" s="38" t="s">
        <v>58</v>
      </c>
      <c r="C34" s="34" t="s">
        <v>59</v>
      </c>
      <c r="D34" s="310">
        <v>6211</v>
      </c>
      <c r="E34" s="446">
        <f t="shared" si="11"/>
        <v>6211</v>
      </c>
      <c r="F34" s="49">
        <v>1</v>
      </c>
      <c r="G34" s="50">
        <f t="shared" si="6"/>
        <v>6211</v>
      </c>
      <c r="H34" s="52">
        <v>7077</v>
      </c>
      <c r="I34" s="51">
        <f t="shared" si="7"/>
        <v>6211</v>
      </c>
      <c r="J34" s="393">
        <f t="shared" si="8"/>
        <v>-866</v>
      </c>
      <c r="K34" s="394">
        <f t="shared" si="9"/>
        <v>-12.236823512787907</v>
      </c>
      <c r="L34" s="21">
        <f t="shared" si="10"/>
        <v>87.763176487212093</v>
      </c>
      <c r="M34" s="378"/>
    </row>
    <row r="35" spans="1:13" ht="19.5" customHeight="1" x14ac:dyDescent="0.3">
      <c r="A35" s="32">
        <v>32</v>
      </c>
      <c r="B35" s="36" t="s">
        <v>60</v>
      </c>
      <c r="C35" s="34" t="s">
        <v>61</v>
      </c>
      <c r="D35" s="444">
        <v>5703</v>
      </c>
      <c r="E35" s="447">
        <f t="shared" si="11"/>
        <v>5703</v>
      </c>
      <c r="F35" s="35">
        <v>1</v>
      </c>
      <c r="G35" s="19">
        <f t="shared" si="6"/>
        <v>5703</v>
      </c>
      <c r="H35" s="13">
        <v>5384</v>
      </c>
      <c r="I35" s="20">
        <f t="shared" si="7"/>
        <v>5703</v>
      </c>
      <c r="J35" s="393">
        <f t="shared" si="8"/>
        <v>319</v>
      </c>
      <c r="K35" s="394">
        <f t="shared" si="9"/>
        <v>5.9249628528974796</v>
      </c>
      <c r="L35" s="21">
        <f t="shared" si="10"/>
        <v>105.92496285289748</v>
      </c>
      <c r="M35" s="375"/>
    </row>
    <row r="36" spans="1:13" ht="19.5" customHeight="1" x14ac:dyDescent="0.3">
      <c r="A36" s="32">
        <v>33</v>
      </c>
      <c r="B36" s="33" t="s">
        <v>62</v>
      </c>
      <c r="C36" s="34" t="s">
        <v>61</v>
      </c>
      <c r="D36" s="444">
        <v>5953</v>
      </c>
      <c r="E36" s="447">
        <f t="shared" si="11"/>
        <v>5953</v>
      </c>
      <c r="F36" s="35">
        <v>1</v>
      </c>
      <c r="G36" s="19">
        <f t="shared" si="6"/>
        <v>5953</v>
      </c>
      <c r="H36" s="13">
        <v>6122</v>
      </c>
      <c r="I36" s="20">
        <v>6122</v>
      </c>
      <c r="J36" s="393">
        <f t="shared" si="8"/>
        <v>0</v>
      </c>
      <c r="K36" s="394">
        <f t="shared" si="9"/>
        <v>0</v>
      </c>
      <c r="L36" s="21">
        <f t="shared" si="10"/>
        <v>100</v>
      </c>
      <c r="M36" s="375"/>
    </row>
    <row r="37" spans="1:13" ht="19.5" customHeight="1" x14ac:dyDescent="0.3">
      <c r="A37" s="32">
        <v>34</v>
      </c>
      <c r="B37" s="36" t="s">
        <v>63</v>
      </c>
      <c r="C37" s="34" t="s">
        <v>61</v>
      </c>
      <c r="D37" s="444">
        <v>29405</v>
      </c>
      <c r="E37" s="447">
        <f t="shared" si="11"/>
        <v>29405</v>
      </c>
      <c r="F37" s="35">
        <v>1</v>
      </c>
      <c r="G37" s="19">
        <f t="shared" si="6"/>
        <v>29405</v>
      </c>
      <c r="H37" s="13">
        <v>29013</v>
      </c>
      <c r="I37" s="20">
        <f t="shared" si="7"/>
        <v>29405</v>
      </c>
      <c r="J37" s="393">
        <f t="shared" si="8"/>
        <v>392</v>
      </c>
      <c r="K37" s="394">
        <f t="shared" si="9"/>
        <v>1.3511184641367606</v>
      </c>
      <c r="L37" s="21">
        <f t="shared" si="10"/>
        <v>101.35111846413676</v>
      </c>
      <c r="M37" s="375"/>
    </row>
    <row r="38" spans="1:13" ht="19.5" customHeight="1" x14ac:dyDescent="0.3">
      <c r="A38" s="32">
        <v>35</v>
      </c>
      <c r="B38" s="33" t="s">
        <v>64</v>
      </c>
      <c r="C38" s="34" t="s">
        <v>61</v>
      </c>
      <c r="D38" s="444"/>
      <c r="E38" s="447">
        <f t="shared" si="11"/>
        <v>0</v>
      </c>
      <c r="F38" s="35">
        <v>1</v>
      </c>
      <c r="G38" s="19">
        <f t="shared" si="6"/>
        <v>0</v>
      </c>
      <c r="H38" s="13">
        <v>6122</v>
      </c>
      <c r="I38" s="20">
        <f t="shared" si="7"/>
        <v>0</v>
      </c>
      <c r="J38" s="393">
        <f t="shared" si="8"/>
        <v>-6122</v>
      </c>
      <c r="K38" s="394">
        <f t="shared" si="9"/>
        <v>-100</v>
      </c>
      <c r="L38" s="21">
        <f t="shared" si="10"/>
        <v>0</v>
      </c>
      <c r="M38" s="375"/>
    </row>
    <row r="39" spans="1:13" ht="19.5" customHeight="1" x14ac:dyDescent="0.3">
      <c r="A39" s="32">
        <v>36</v>
      </c>
      <c r="B39" s="33" t="s">
        <v>65</v>
      </c>
      <c r="C39" s="34" t="s">
        <v>28</v>
      </c>
      <c r="D39" s="444">
        <v>7103</v>
      </c>
      <c r="E39" s="447">
        <f t="shared" si="11"/>
        <v>7103</v>
      </c>
      <c r="F39" s="35">
        <v>1</v>
      </c>
      <c r="G39" s="19">
        <f t="shared" si="6"/>
        <v>7103</v>
      </c>
      <c r="H39" s="13">
        <v>7963</v>
      </c>
      <c r="I39" s="20">
        <f t="shared" si="7"/>
        <v>7103</v>
      </c>
      <c r="J39" s="393">
        <f t="shared" si="8"/>
        <v>-860</v>
      </c>
      <c r="K39" s="394">
        <f t="shared" si="9"/>
        <v>-10.7999497676755</v>
      </c>
      <c r="L39" s="21">
        <f t="shared" si="10"/>
        <v>89.2000502323245</v>
      </c>
      <c r="M39" s="375"/>
    </row>
    <row r="40" spans="1:13" ht="19.5" customHeight="1" x14ac:dyDescent="0.3">
      <c r="A40" s="32">
        <v>37</v>
      </c>
      <c r="B40" s="36" t="s">
        <v>65</v>
      </c>
      <c r="C40" s="34" t="s">
        <v>66</v>
      </c>
      <c r="D40" s="444">
        <v>7103</v>
      </c>
      <c r="E40" s="448">
        <f>ROUND((D40/5),0)*0.15</f>
        <v>213.15</v>
      </c>
      <c r="F40" s="35">
        <v>1</v>
      </c>
      <c r="G40" s="19">
        <f t="shared" si="6"/>
        <v>213.15</v>
      </c>
      <c r="H40" s="13">
        <v>238.95</v>
      </c>
      <c r="I40" s="20">
        <f t="shared" si="7"/>
        <v>213.15</v>
      </c>
      <c r="J40" s="393">
        <f t="shared" si="8"/>
        <v>-25.799999999999983</v>
      </c>
      <c r="K40" s="394">
        <f t="shared" si="9"/>
        <v>-10.797237915881979</v>
      </c>
      <c r="L40" s="21">
        <f t="shared" si="10"/>
        <v>89.202762084118021</v>
      </c>
      <c r="M40" s="375"/>
    </row>
    <row r="41" spans="1:13" ht="19.5" customHeight="1" x14ac:dyDescent="0.3">
      <c r="A41" s="32">
        <v>38</v>
      </c>
      <c r="B41" s="36" t="s">
        <v>67</v>
      </c>
      <c r="C41" s="34" t="s">
        <v>19</v>
      </c>
      <c r="D41" s="445">
        <v>17000</v>
      </c>
      <c r="E41" s="448">
        <f>D41/4</f>
        <v>4250</v>
      </c>
      <c r="F41" s="35">
        <v>1</v>
      </c>
      <c r="G41" s="19">
        <f t="shared" si="6"/>
        <v>4250</v>
      </c>
      <c r="H41" s="13">
        <v>4250</v>
      </c>
      <c r="I41" s="20">
        <f t="shared" si="7"/>
        <v>4250</v>
      </c>
      <c r="J41" s="393">
        <f t="shared" si="8"/>
        <v>0</v>
      </c>
      <c r="K41" s="394">
        <f t="shared" si="9"/>
        <v>0</v>
      </c>
      <c r="L41" s="21">
        <f t="shared" si="10"/>
        <v>100</v>
      </c>
      <c r="M41" s="375"/>
    </row>
    <row r="42" spans="1:13" ht="19.5" customHeight="1" x14ac:dyDescent="0.3">
      <c r="A42" s="32">
        <v>39</v>
      </c>
      <c r="B42" s="36" t="s">
        <v>67</v>
      </c>
      <c r="C42" s="34" t="s">
        <v>38</v>
      </c>
      <c r="D42" s="445">
        <v>17000</v>
      </c>
      <c r="E42" s="447">
        <f>D42</f>
        <v>17000</v>
      </c>
      <c r="F42" s="35">
        <v>1</v>
      </c>
      <c r="G42" s="19">
        <f t="shared" si="6"/>
        <v>17000</v>
      </c>
      <c r="H42" s="13">
        <v>17000</v>
      </c>
      <c r="I42" s="20">
        <f t="shared" si="7"/>
        <v>17000</v>
      </c>
      <c r="J42" s="393">
        <f t="shared" si="8"/>
        <v>0</v>
      </c>
      <c r="K42" s="394">
        <f t="shared" si="9"/>
        <v>0</v>
      </c>
      <c r="L42" s="21">
        <f t="shared" si="10"/>
        <v>100</v>
      </c>
      <c r="M42" s="375"/>
    </row>
    <row r="43" spans="1:13" ht="19.5" customHeight="1" x14ac:dyDescent="0.3">
      <c r="A43" s="32">
        <v>40</v>
      </c>
      <c r="B43" s="33" t="s">
        <v>68</v>
      </c>
      <c r="C43" s="34" t="s">
        <v>69</v>
      </c>
      <c r="D43" s="444">
        <v>1854</v>
      </c>
      <c r="E43" s="447">
        <f>D43</f>
        <v>1854</v>
      </c>
      <c r="F43" s="35">
        <v>1</v>
      </c>
      <c r="G43" s="19">
        <f t="shared" si="6"/>
        <v>1854</v>
      </c>
      <c r="H43" s="13">
        <v>2409</v>
      </c>
      <c r="I43" s="20">
        <f t="shared" si="7"/>
        <v>1854</v>
      </c>
      <c r="J43" s="393">
        <f t="shared" si="8"/>
        <v>-555</v>
      </c>
      <c r="K43" s="394">
        <f t="shared" si="9"/>
        <v>-23.038605230386054</v>
      </c>
      <c r="L43" s="21">
        <f t="shared" si="10"/>
        <v>76.961394769613946</v>
      </c>
      <c r="M43" s="375"/>
    </row>
    <row r="44" spans="1:13" ht="19.5" customHeight="1" x14ac:dyDescent="0.3">
      <c r="A44" s="32">
        <v>41</v>
      </c>
      <c r="B44" s="36" t="s">
        <v>70</v>
      </c>
      <c r="C44" s="34" t="s">
        <v>71</v>
      </c>
      <c r="D44" s="444">
        <v>11500</v>
      </c>
      <c r="E44" s="447">
        <f>D44</f>
        <v>11500</v>
      </c>
      <c r="F44" s="35">
        <v>1</v>
      </c>
      <c r="G44" s="19">
        <f t="shared" si="6"/>
        <v>11500</v>
      </c>
      <c r="H44" s="13">
        <v>12000</v>
      </c>
      <c r="I44" s="20">
        <f t="shared" si="7"/>
        <v>11500</v>
      </c>
      <c r="J44" s="393">
        <f t="shared" si="8"/>
        <v>-500</v>
      </c>
      <c r="K44" s="394">
        <f t="shared" si="9"/>
        <v>-4.1666666666666572</v>
      </c>
      <c r="L44" s="21">
        <f t="shared" si="10"/>
        <v>95.833333333333343</v>
      </c>
      <c r="M44" s="375"/>
    </row>
    <row r="45" spans="1:13" ht="19.5" customHeight="1" x14ac:dyDescent="0.3">
      <c r="A45" s="32">
        <v>42</v>
      </c>
      <c r="B45" s="36" t="s">
        <v>70</v>
      </c>
      <c r="C45" s="34" t="s">
        <v>72</v>
      </c>
      <c r="D45" s="444">
        <v>11500</v>
      </c>
      <c r="E45" s="448">
        <f>D45/20</f>
        <v>575</v>
      </c>
      <c r="F45" s="35">
        <v>1</v>
      </c>
      <c r="G45" s="19">
        <f t="shared" si="6"/>
        <v>575</v>
      </c>
      <c r="H45" s="13">
        <v>600</v>
      </c>
      <c r="I45" s="20">
        <f t="shared" si="7"/>
        <v>575</v>
      </c>
      <c r="J45" s="393">
        <f t="shared" si="8"/>
        <v>-25</v>
      </c>
      <c r="K45" s="394">
        <f t="shared" si="9"/>
        <v>-4.1666666666666572</v>
      </c>
      <c r="L45" s="21">
        <f t="shared" si="10"/>
        <v>95.833333333333343</v>
      </c>
      <c r="M45" s="375"/>
    </row>
    <row r="46" spans="1:13" ht="19.5" customHeight="1" x14ac:dyDescent="0.3">
      <c r="A46" s="32">
        <v>43</v>
      </c>
      <c r="B46" s="38" t="s">
        <v>73</v>
      </c>
      <c r="C46" s="34" t="s">
        <v>38</v>
      </c>
      <c r="D46" s="444">
        <v>11351</v>
      </c>
      <c r="E46" s="447">
        <f>D46</f>
        <v>11351</v>
      </c>
      <c r="F46" s="35">
        <v>1</v>
      </c>
      <c r="G46" s="19">
        <f t="shared" si="6"/>
        <v>11351</v>
      </c>
      <c r="H46" s="13">
        <v>8646</v>
      </c>
      <c r="I46" s="20">
        <f t="shared" si="7"/>
        <v>11351</v>
      </c>
      <c r="J46" s="393">
        <f t="shared" si="8"/>
        <v>2705</v>
      </c>
      <c r="K46" s="394">
        <f t="shared" si="9"/>
        <v>31.286143881563731</v>
      </c>
      <c r="L46" s="21">
        <f t="shared" si="10"/>
        <v>131.28614388156373</v>
      </c>
      <c r="M46" s="374"/>
    </row>
    <row r="47" spans="1:13" ht="19.5" customHeight="1" x14ac:dyDescent="0.3">
      <c r="A47" s="32">
        <v>44</v>
      </c>
      <c r="B47" s="38" t="s">
        <v>74</v>
      </c>
      <c r="C47" s="34" t="s">
        <v>38</v>
      </c>
      <c r="D47" s="444">
        <v>11996</v>
      </c>
      <c r="E47" s="447">
        <f>D47</f>
        <v>11996</v>
      </c>
      <c r="F47" s="35">
        <v>1</v>
      </c>
      <c r="G47" s="19">
        <f t="shared" si="6"/>
        <v>11996</v>
      </c>
      <c r="H47" s="13">
        <v>7933</v>
      </c>
      <c r="I47" s="20">
        <f t="shared" si="7"/>
        <v>11996</v>
      </c>
      <c r="J47" s="393">
        <f t="shared" si="8"/>
        <v>4063</v>
      </c>
      <c r="K47" s="394">
        <f t="shared" si="9"/>
        <v>51.216437665448126</v>
      </c>
      <c r="L47" s="21">
        <f t="shared" si="10"/>
        <v>151.21643766544813</v>
      </c>
      <c r="M47" s="374"/>
    </row>
    <row r="48" spans="1:13" ht="19.5" customHeight="1" x14ac:dyDescent="0.3">
      <c r="A48" s="32">
        <v>45</v>
      </c>
      <c r="B48" s="38" t="s">
        <v>74</v>
      </c>
      <c r="C48" s="34" t="s">
        <v>19</v>
      </c>
      <c r="D48" s="444">
        <v>11996</v>
      </c>
      <c r="E48" s="448">
        <f>D48/4</f>
        <v>2999</v>
      </c>
      <c r="F48" s="35">
        <v>1</v>
      </c>
      <c r="G48" s="19">
        <f t="shared" si="6"/>
        <v>2999</v>
      </c>
      <c r="H48" s="13">
        <v>1983.25</v>
      </c>
      <c r="I48" s="20">
        <f t="shared" si="7"/>
        <v>2999</v>
      </c>
      <c r="J48" s="393">
        <f t="shared" si="8"/>
        <v>1015.75</v>
      </c>
      <c r="K48" s="394">
        <f t="shared" si="9"/>
        <v>51.216437665448126</v>
      </c>
      <c r="L48" s="21">
        <f t="shared" si="10"/>
        <v>151.21643766544813</v>
      </c>
      <c r="M48" s="374"/>
    </row>
    <row r="49" spans="1:13" ht="19.5" customHeight="1" x14ac:dyDescent="0.3">
      <c r="A49" s="53">
        <v>46</v>
      </c>
      <c r="B49" s="54" t="s">
        <v>75</v>
      </c>
      <c r="C49" s="55" t="s">
        <v>76</v>
      </c>
      <c r="D49" s="440"/>
      <c r="E49" s="308">
        <f>D49</f>
        <v>0</v>
      </c>
      <c r="F49" s="39">
        <v>1</v>
      </c>
      <c r="G49" s="40">
        <f t="shared" si="6"/>
        <v>0</v>
      </c>
      <c r="H49" s="56">
        <v>4400</v>
      </c>
      <c r="I49" s="41">
        <f t="shared" si="7"/>
        <v>0</v>
      </c>
      <c r="J49" s="395"/>
      <c r="K49" s="396"/>
      <c r="L49" s="31">
        <f t="shared" si="10"/>
        <v>0</v>
      </c>
      <c r="M49" s="285"/>
    </row>
    <row r="50" spans="1:13" ht="19.5" customHeight="1" x14ac:dyDescent="0.3">
      <c r="A50" s="32">
        <v>47</v>
      </c>
      <c r="B50" s="33" t="s">
        <v>77</v>
      </c>
      <c r="C50" s="34" t="s">
        <v>38</v>
      </c>
      <c r="D50" s="444">
        <v>7063</v>
      </c>
      <c r="E50" s="307">
        <f>D50</f>
        <v>7063</v>
      </c>
      <c r="F50" s="35">
        <v>1</v>
      </c>
      <c r="G50" s="19">
        <f t="shared" si="6"/>
        <v>7063</v>
      </c>
      <c r="H50" s="20">
        <v>7423</v>
      </c>
      <c r="I50" s="20">
        <f>G50</f>
        <v>7063</v>
      </c>
      <c r="J50" s="393">
        <f t="shared" si="8"/>
        <v>-360</v>
      </c>
      <c r="K50" s="394">
        <f t="shared" si="9"/>
        <v>-4.8497911895460106</v>
      </c>
      <c r="L50" s="21">
        <f t="shared" si="10"/>
        <v>95.150208810453989</v>
      </c>
      <c r="M50" s="374"/>
    </row>
    <row r="51" spans="1:13" ht="19.5" customHeight="1" x14ac:dyDescent="0.3">
      <c r="A51" s="23">
        <v>48</v>
      </c>
      <c r="B51" s="24" t="s">
        <v>78</v>
      </c>
      <c r="C51" s="55" t="s">
        <v>61</v>
      </c>
      <c r="D51" s="440"/>
      <c r="E51" s="308">
        <f>D51</f>
        <v>0</v>
      </c>
      <c r="F51" s="39">
        <v>1</v>
      </c>
      <c r="G51" s="40">
        <f t="shared" si="6"/>
        <v>0</v>
      </c>
      <c r="H51" s="56">
        <v>2557</v>
      </c>
      <c r="I51" s="41">
        <v>2557</v>
      </c>
      <c r="J51" s="395"/>
      <c r="K51" s="396"/>
      <c r="L51" s="57">
        <f t="shared" si="10"/>
        <v>100</v>
      </c>
      <c r="M51" s="376"/>
    </row>
    <row r="52" spans="1:13" ht="19.5" customHeight="1" x14ac:dyDescent="0.3">
      <c r="A52" s="32">
        <v>49</v>
      </c>
      <c r="B52" s="33" t="s">
        <v>79</v>
      </c>
      <c r="C52" s="34" t="s">
        <v>38</v>
      </c>
      <c r="D52" s="444">
        <v>8808</v>
      </c>
      <c r="E52" s="447">
        <f>D52</f>
        <v>8808</v>
      </c>
      <c r="F52" s="35">
        <v>1</v>
      </c>
      <c r="G52" s="19">
        <f t="shared" si="6"/>
        <v>8808</v>
      </c>
      <c r="H52" s="13">
        <v>7515</v>
      </c>
      <c r="I52" s="20">
        <f t="shared" si="7"/>
        <v>8808</v>
      </c>
      <c r="J52" s="393">
        <f t="shared" si="8"/>
        <v>1293</v>
      </c>
      <c r="K52" s="394">
        <f t="shared" si="9"/>
        <v>17.205588822355296</v>
      </c>
      <c r="L52" s="21">
        <f t="shared" si="10"/>
        <v>117.2055888223553</v>
      </c>
      <c r="M52" s="374"/>
    </row>
    <row r="53" spans="1:13" ht="19.5" customHeight="1" x14ac:dyDescent="0.3">
      <c r="A53" s="32">
        <v>50</v>
      </c>
      <c r="B53" s="33" t="s">
        <v>79</v>
      </c>
      <c r="C53" s="34" t="s">
        <v>33</v>
      </c>
      <c r="D53" s="444">
        <v>8808</v>
      </c>
      <c r="E53" s="448">
        <f>D53/4</f>
        <v>2202</v>
      </c>
      <c r="F53" s="35">
        <v>1</v>
      </c>
      <c r="G53" s="19">
        <f t="shared" si="6"/>
        <v>2202</v>
      </c>
      <c r="H53" s="13">
        <v>1878.75</v>
      </c>
      <c r="I53" s="20">
        <f t="shared" si="7"/>
        <v>2202</v>
      </c>
      <c r="J53" s="393">
        <f t="shared" si="8"/>
        <v>323.25</v>
      </c>
      <c r="K53" s="394">
        <f t="shared" si="9"/>
        <v>17.205588822355296</v>
      </c>
      <c r="L53" s="21">
        <f t="shared" si="10"/>
        <v>117.2055888223553</v>
      </c>
      <c r="M53" s="374"/>
    </row>
    <row r="54" spans="1:13" ht="19.5" customHeight="1" x14ac:dyDescent="0.3">
      <c r="A54" s="32">
        <v>51</v>
      </c>
      <c r="B54" s="33" t="s">
        <v>80</v>
      </c>
      <c r="C54" s="34" t="s">
        <v>38</v>
      </c>
      <c r="D54" s="444">
        <v>9299</v>
      </c>
      <c r="E54" s="447">
        <f>D54</f>
        <v>9299</v>
      </c>
      <c r="F54" s="35">
        <v>1</v>
      </c>
      <c r="G54" s="19">
        <f t="shared" si="6"/>
        <v>9299</v>
      </c>
      <c r="H54" s="13">
        <v>7890</v>
      </c>
      <c r="I54" s="20">
        <f t="shared" si="7"/>
        <v>9299</v>
      </c>
      <c r="J54" s="393">
        <f t="shared" si="8"/>
        <v>1409</v>
      </c>
      <c r="K54" s="394">
        <f t="shared" si="9"/>
        <v>17.858048162230659</v>
      </c>
      <c r="L54" s="21">
        <f t="shared" si="10"/>
        <v>117.85804816223066</v>
      </c>
      <c r="M54" s="374"/>
    </row>
    <row r="55" spans="1:13" ht="19.5" customHeight="1" x14ac:dyDescent="0.3">
      <c r="A55" s="32">
        <v>52</v>
      </c>
      <c r="B55" s="33" t="s">
        <v>81</v>
      </c>
      <c r="C55" s="34" t="s">
        <v>71</v>
      </c>
      <c r="D55" s="444">
        <v>11000</v>
      </c>
      <c r="E55" s="447">
        <f>D55</f>
        <v>11000</v>
      </c>
      <c r="F55" s="35">
        <v>1</v>
      </c>
      <c r="G55" s="19">
        <f t="shared" si="6"/>
        <v>11000</v>
      </c>
      <c r="H55" s="13">
        <v>11900</v>
      </c>
      <c r="I55" s="20">
        <f t="shared" si="7"/>
        <v>11000</v>
      </c>
      <c r="J55" s="393">
        <f t="shared" si="8"/>
        <v>-900</v>
      </c>
      <c r="K55" s="394">
        <f t="shared" si="9"/>
        <v>-7.5630252100840352</v>
      </c>
      <c r="L55" s="21">
        <f t="shared" si="10"/>
        <v>92.436974789915965</v>
      </c>
      <c r="M55" s="374"/>
    </row>
    <row r="56" spans="1:13" ht="19.5" customHeight="1" x14ac:dyDescent="0.3">
      <c r="A56" s="32">
        <v>53</v>
      </c>
      <c r="B56" s="33" t="s">
        <v>81</v>
      </c>
      <c r="C56" s="37" t="s">
        <v>82</v>
      </c>
      <c r="D56" s="444">
        <v>11000</v>
      </c>
      <c r="E56" s="448">
        <f>ROUND((D56/8),0)*0.7</f>
        <v>962.49999999999989</v>
      </c>
      <c r="F56" s="58">
        <v>1</v>
      </c>
      <c r="G56" s="19">
        <f t="shared" si="6"/>
        <v>962.49999999999989</v>
      </c>
      <c r="H56" s="13">
        <v>1041.5999999999999</v>
      </c>
      <c r="I56" s="20">
        <f t="shared" si="7"/>
        <v>962.49999999999989</v>
      </c>
      <c r="J56" s="393">
        <f t="shared" si="8"/>
        <v>-79.100000000000023</v>
      </c>
      <c r="K56" s="394">
        <f t="shared" si="9"/>
        <v>-7.594086021505376</v>
      </c>
      <c r="L56" s="21">
        <f t="shared" si="10"/>
        <v>92.405913978494624</v>
      </c>
      <c r="M56" s="374"/>
    </row>
    <row r="57" spans="1:13" ht="19.5" customHeight="1" x14ac:dyDescent="0.3">
      <c r="A57" s="32">
        <v>54</v>
      </c>
      <c r="B57" s="47" t="s">
        <v>83</v>
      </c>
      <c r="C57" s="34" t="s">
        <v>84</v>
      </c>
      <c r="D57" s="444">
        <v>20527</v>
      </c>
      <c r="E57" s="447">
        <f>ROUND((D57/10),0)*7</f>
        <v>14371</v>
      </c>
      <c r="F57" s="35">
        <v>1</v>
      </c>
      <c r="G57" s="19">
        <f t="shared" si="6"/>
        <v>14371</v>
      </c>
      <c r="H57" s="13">
        <v>15225</v>
      </c>
      <c r="I57" s="20">
        <f t="shared" si="7"/>
        <v>14371</v>
      </c>
      <c r="J57" s="393">
        <f t="shared" si="8"/>
        <v>-854</v>
      </c>
      <c r="K57" s="394">
        <f t="shared" si="9"/>
        <v>-5.6091954022988517</v>
      </c>
      <c r="L57" s="21">
        <f t="shared" si="10"/>
        <v>94.390804597701148</v>
      </c>
      <c r="M57" s="379"/>
    </row>
    <row r="58" spans="1:13" ht="19.5" customHeight="1" x14ac:dyDescent="0.3">
      <c r="A58" s="32">
        <v>55</v>
      </c>
      <c r="B58" s="38" t="s">
        <v>85</v>
      </c>
      <c r="C58" s="34" t="s">
        <v>82</v>
      </c>
      <c r="D58" s="444">
        <v>12565</v>
      </c>
      <c r="E58" s="448">
        <f>ROUND((D58/8),0)*0.7</f>
        <v>1099.6999999999998</v>
      </c>
      <c r="F58" s="35">
        <v>1</v>
      </c>
      <c r="G58" s="19">
        <f t="shared" si="6"/>
        <v>1099.6999999999998</v>
      </c>
      <c r="H58" s="13">
        <v>835.09999999999991</v>
      </c>
      <c r="I58" s="20">
        <f t="shared" si="7"/>
        <v>1099.6999999999998</v>
      </c>
      <c r="J58" s="393">
        <f t="shared" si="8"/>
        <v>264.59999999999991</v>
      </c>
      <c r="K58" s="394">
        <f t="shared" si="9"/>
        <v>31.684828164291702</v>
      </c>
      <c r="L58" s="21">
        <f t="shared" si="10"/>
        <v>131.6848281642917</v>
      </c>
      <c r="M58" s="374"/>
    </row>
    <row r="59" spans="1:13" ht="19.5" customHeight="1" x14ac:dyDescent="0.3">
      <c r="A59" s="32">
        <v>56</v>
      </c>
      <c r="B59" s="38" t="s">
        <v>85</v>
      </c>
      <c r="C59" s="34" t="s">
        <v>25</v>
      </c>
      <c r="D59" s="444">
        <v>12565</v>
      </c>
      <c r="E59" s="447">
        <f>D59</f>
        <v>12565</v>
      </c>
      <c r="F59" s="35">
        <v>1</v>
      </c>
      <c r="G59" s="19">
        <f t="shared" si="6"/>
        <v>12565</v>
      </c>
      <c r="H59" s="13">
        <v>9544</v>
      </c>
      <c r="I59" s="20">
        <f t="shared" si="7"/>
        <v>12565</v>
      </c>
      <c r="J59" s="393">
        <f t="shared" si="8"/>
        <v>3021</v>
      </c>
      <c r="K59" s="394">
        <f t="shared" si="9"/>
        <v>31.653394803017619</v>
      </c>
      <c r="L59" s="21">
        <f t="shared" si="10"/>
        <v>131.65339480301762</v>
      </c>
      <c r="M59" s="374"/>
    </row>
    <row r="60" spans="1:13" ht="19.5" customHeight="1" x14ac:dyDescent="0.3">
      <c r="A60" s="32">
        <v>57</v>
      </c>
      <c r="B60" s="38" t="s">
        <v>86</v>
      </c>
      <c r="C60" s="34" t="s">
        <v>38</v>
      </c>
      <c r="D60" s="444">
        <v>2206</v>
      </c>
      <c r="E60" s="447">
        <f>D60</f>
        <v>2206</v>
      </c>
      <c r="F60" s="35">
        <v>1</v>
      </c>
      <c r="G60" s="19">
        <f t="shared" si="6"/>
        <v>2206</v>
      </c>
      <c r="H60" s="13">
        <v>2327</v>
      </c>
      <c r="I60" s="20">
        <f t="shared" si="7"/>
        <v>2206</v>
      </c>
      <c r="J60" s="393">
        <f t="shared" si="8"/>
        <v>-121</v>
      </c>
      <c r="K60" s="394">
        <f t="shared" si="9"/>
        <v>-5.1998281048560386</v>
      </c>
      <c r="L60" s="21">
        <f t="shared" si="10"/>
        <v>94.800171895143961</v>
      </c>
      <c r="M60" s="374"/>
    </row>
    <row r="61" spans="1:13" ht="19.5" customHeight="1" x14ac:dyDescent="0.3">
      <c r="A61" s="32">
        <v>58</v>
      </c>
      <c r="B61" s="38" t="s">
        <v>87</v>
      </c>
      <c r="C61" s="34" t="s">
        <v>38</v>
      </c>
      <c r="D61" s="444">
        <v>3930</v>
      </c>
      <c r="E61" s="447">
        <f>D61</f>
        <v>3930</v>
      </c>
      <c r="F61" s="35">
        <v>1</v>
      </c>
      <c r="G61" s="19">
        <f t="shared" si="6"/>
        <v>3930</v>
      </c>
      <c r="H61" s="13">
        <v>5090</v>
      </c>
      <c r="I61" s="20">
        <f t="shared" si="7"/>
        <v>3930</v>
      </c>
      <c r="J61" s="393">
        <f t="shared" si="8"/>
        <v>-1160</v>
      </c>
      <c r="K61" s="394">
        <f t="shared" si="9"/>
        <v>-22.789783889980356</v>
      </c>
      <c r="L61" s="21">
        <f t="shared" si="10"/>
        <v>77.210216110019644</v>
      </c>
      <c r="M61" s="374"/>
    </row>
    <row r="62" spans="1:13" ht="19.5" customHeight="1" x14ac:dyDescent="0.3">
      <c r="A62" s="32">
        <v>59</v>
      </c>
      <c r="B62" s="38" t="s">
        <v>88</v>
      </c>
      <c r="C62" s="34" t="s">
        <v>89</v>
      </c>
      <c r="D62" s="444">
        <v>68367</v>
      </c>
      <c r="E62" s="447">
        <f>D62</f>
        <v>68367</v>
      </c>
      <c r="F62" s="58">
        <v>1</v>
      </c>
      <c r="G62" s="19">
        <f t="shared" si="6"/>
        <v>68367</v>
      </c>
      <c r="H62" s="13">
        <v>78017</v>
      </c>
      <c r="I62" s="20">
        <f t="shared" si="7"/>
        <v>68367</v>
      </c>
      <c r="J62" s="393">
        <f t="shared" si="8"/>
        <v>-9650</v>
      </c>
      <c r="K62" s="394">
        <f t="shared" si="9"/>
        <v>-12.369099042516368</v>
      </c>
      <c r="L62" s="21">
        <f t="shared" si="10"/>
        <v>87.630900957483632</v>
      </c>
      <c r="M62" s="378"/>
    </row>
    <row r="63" spans="1:13" ht="19.5" customHeight="1" x14ac:dyDescent="0.3">
      <c r="A63" s="23">
        <v>60</v>
      </c>
      <c r="B63" s="24" t="s">
        <v>90</v>
      </c>
      <c r="C63" s="25" t="s">
        <v>38</v>
      </c>
      <c r="D63" s="26"/>
      <c r="E63" s="308"/>
      <c r="F63" s="39">
        <v>1</v>
      </c>
      <c r="G63" s="40"/>
      <c r="H63" s="56"/>
      <c r="I63" s="41"/>
      <c r="J63" s="395"/>
      <c r="K63" s="396"/>
      <c r="L63" s="31"/>
      <c r="M63" s="380"/>
    </row>
    <row r="64" spans="1:13" ht="19.5" customHeight="1" x14ac:dyDescent="0.3">
      <c r="A64" s="23">
        <v>61</v>
      </c>
      <c r="B64" s="24" t="s">
        <v>91</v>
      </c>
      <c r="C64" s="25" t="s">
        <v>61</v>
      </c>
      <c r="D64" s="26"/>
      <c r="E64" s="308">
        <f>D64</f>
        <v>0</v>
      </c>
      <c r="F64" s="39">
        <v>1</v>
      </c>
      <c r="G64" s="40">
        <f t="shared" ref="G64:G91" si="12">E64</f>
        <v>0</v>
      </c>
      <c r="H64" s="56">
        <v>0</v>
      </c>
      <c r="I64" s="41">
        <f t="shared" ref="I64:I91" si="13">G64</f>
        <v>0</v>
      </c>
      <c r="J64" s="395"/>
      <c r="K64" s="396"/>
      <c r="L64" s="31"/>
      <c r="M64" s="376"/>
    </row>
    <row r="65" spans="1:13" ht="19.5" customHeight="1" x14ac:dyDescent="0.3">
      <c r="A65" s="32">
        <v>62</v>
      </c>
      <c r="B65" s="47" t="s">
        <v>92</v>
      </c>
      <c r="C65" s="34" t="s">
        <v>93</v>
      </c>
      <c r="D65" s="444">
        <v>65713</v>
      </c>
      <c r="E65" s="447">
        <f>D65</f>
        <v>65713</v>
      </c>
      <c r="F65" s="35">
        <v>1</v>
      </c>
      <c r="G65" s="19">
        <f t="shared" si="12"/>
        <v>65713</v>
      </c>
      <c r="H65" s="13">
        <v>63309</v>
      </c>
      <c r="I65" s="20">
        <f t="shared" si="13"/>
        <v>65713</v>
      </c>
      <c r="J65" s="393">
        <f t="shared" ref="J65:J91" si="14">I65-H65</f>
        <v>2404</v>
      </c>
      <c r="K65" s="394">
        <f t="shared" ref="K65:K91" si="15">L65-100</f>
        <v>3.7972484164968705</v>
      </c>
      <c r="L65" s="21">
        <f t="shared" ref="L65:L91" si="16">(I65/H65)*100</f>
        <v>103.79724841649687</v>
      </c>
      <c r="M65" s="374"/>
    </row>
    <row r="66" spans="1:13" ht="19.5" customHeight="1" x14ac:dyDescent="0.3">
      <c r="A66" s="59">
        <v>63</v>
      </c>
      <c r="B66" s="36" t="s">
        <v>94</v>
      </c>
      <c r="C66" s="37" t="s">
        <v>95</v>
      </c>
      <c r="D66" s="444">
        <v>65713</v>
      </c>
      <c r="E66" s="448">
        <f>D66/100</f>
        <v>657.13</v>
      </c>
      <c r="F66" s="58">
        <v>1</v>
      </c>
      <c r="G66" s="19">
        <f t="shared" si="12"/>
        <v>657.13</v>
      </c>
      <c r="H66" s="13">
        <v>633.09</v>
      </c>
      <c r="I66" s="20">
        <f t="shared" si="13"/>
        <v>657.13</v>
      </c>
      <c r="J66" s="393">
        <f t="shared" si="14"/>
        <v>24.039999999999964</v>
      </c>
      <c r="K66" s="394">
        <f t="shared" si="15"/>
        <v>3.7972484164968705</v>
      </c>
      <c r="L66" s="60">
        <f t="shared" si="16"/>
        <v>103.79724841649687</v>
      </c>
      <c r="M66" s="374"/>
    </row>
    <row r="67" spans="1:13" ht="19.5" customHeight="1" x14ac:dyDescent="0.3">
      <c r="A67" s="59">
        <v>64</v>
      </c>
      <c r="B67" s="36" t="s">
        <v>92</v>
      </c>
      <c r="C67" s="37" t="s">
        <v>96</v>
      </c>
      <c r="D67" s="311">
        <v>35514</v>
      </c>
      <c r="E67" s="447">
        <f>D67</f>
        <v>35514</v>
      </c>
      <c r="F67" s="58">
        <v>1</v>
      </c>
      <c r="G67" s="19">
        <f t="shared" si="12"/>
        <v>35514</v>
      </c>
      <c r="H67" s="13">
        <v>31929</v>
      </c>
      <c r="I67" s="20">
        <f t="shared" si="13"/>
        <v>35514</v>
      </c>
      <c r="J67" s="393">
        <f t="shared" si="14"/>
        <v>3585</v>
      </c>
      <c r="K67" s="394">
        <f t="shared" si="15"/>
        <v>11.228037207554252</v>
      </c>
      <c r="L67" s="21">
        <f t="shared" si="16"/>
        <v>111.22803720755425</v>
      </c>
      <c r="M67" s="374"/>
    </row>
    <row r="68" spans="1:13" ht="19.5" customHeight="1" x14ac:dyDescent="0.3">
      <c r="A68" s="32">
        <v>65</v>
      </c>
      <c r="B68" s="36" t="s">
        <v>92</v>
      </c>
      <c r="C68" s="37" t="s">
        <v>95</v>
      </c>
      <c r="D68" s="311">
        <v>35514</v>
      </c>
      <c r="E68" s="448">
        <f>D68/50</f>
        <v>710.28</v>
      </c>
      <c r="F68" s="58">
        <v>1</v>
      </c>
      <c r="G68" s="19">
        <f t="shared" si="12"/>
        <v>710.28</v>
      </c>
      <c r="H68" s="13">
        <v>638.58000000000004</v>
      </c>
      <c r="I68" s="20">
        <f t="shared" si="13"/>
        <v>710.28</v>
      </c>
      <c r="J68" s="393">
        <f t="shared" si="14"/>
        <v>71.699999999999932</v>
      </c>
      <c r="K68" s="394">
        <f t="shared" si="15"/>
        <v>11.228037207554252</v>
      </c>
      <c r="L68" s="21">
        <f t="shared" si="16"/>
        <v>111.22803720755425</v>
      </c>
      <c r="M68" s="374"/>
    </row>
    <row r="69" spans="1:13" ht="19.5" customHeight="1" x14ac:dyDescent="0.3">
      <c r="A69" s="32">
        <v>66</v>
      </c>
      <c r="B69" s="38" t="s">
        <v>97</v>
      </c>
      <c r="C69" s="34" t="s">
        <v>25</v>
      </c>
      <c r="D69" s="444">
        <v>11022</v>
      </c>
      <c r="E69" s="447">
        <f>D69</f>
        <v>11022</v>
      </c>
      <c r="F69" s="35">
        <v>1</v>
      </c>
      <c r="G69" s="19">
        <f t="shared" si="12"/>
        <v>11022</v>
      </c>
      <c r="H69" s="13">
        <v>9462</v>
      </c>
      <c r="I69" s="20">
        <f t="shared" si="13"/>
        <v>11022</v>
      </c>
      <c r="J69" s="393">
        <f t="shared" si="14"/>
        <v>1560</v>
      </c>
      <c r="K69" s="394">
        <f t="shared" si="15"/>
        <v>16.487000634115418</v>
      </c>
      <c r="L69" s="21">
        <f t="shared" si="16"/>
        <v>116.48700063411542</v>
      </c>
      <c r="M69" s="375"/>
    </row>
    <row r="70" spans="1:13" ht="19.5" customHeight="1" x14ac:dyDescent="0.3">
      <c r="A70" s="32">
        <v>67</v>
      </c>
      <c r="B70" s="47" t="s">
        <v>97</v>
      </c>
      <c r="C70" s="34" t="s">
        <v>98</v>
      </c>
      <c r="D70" s="444">
        <v>11022</v>
      </c>
      <c r="E70" s="448">
        <f>D70/20</f>
        <v>551.1</v>
      </c>
      <c r="F70" s="35">
        <v>1</v>
      </c>
      <c r="G70" s="19">
        <f t="shared" si="12"/>
        <v>551.1</v>
      </c>
      <c r="H70" s="13">
        <v>473.1</v>
      </c>
      <c r="I70" s="20">
        <f>G70</f>
        <v>551.1</v>
      </c>
      <c r="J70" s="393">
        <f t="shared" si="14"/>
        <v>78</v>
      </c>
      <c r="K70" s="394">
        <f t="shared" si="15"/>
        <v>16.487000634115418</v>
      </c>
      <c r="L70" s="21">
        <f t="shared" si="16"/>
        <v>116.48700063411542</v>
      </c>
      <c r="M70" s="375"/>
    </row>
    <row r="71" spans="1:13" ht="19.5" customHeight="1" x14ac:dyDescent="0.3">
      <c r="A71" s="32">
        <v>68</v>
      </c>
      <c r="B71" s="36" t="s">
        <v>99</v>
      </c>
      <c r="C71" s="37" t="s">
        <v>38</v>
      </c>
      <c r="D71" s="311">
        <v>7475</v>
      </c>
      <c r="E71" s="447">
        <f>D71</f>
        <v>7475</v>
      </c>
      <c r="F71" s="58">
        <v>1</v>
      </c>
      <c r="G71" s="19">
        <f t="shared" si="12"/>
        <v>7475</v>
      </c>
      <c r="H71" s="13">
        <v>8906</v>
      </c>
      <c r="I71" s="20">
        <f t="shared" si="13"/>
        <v>7475</v>
      </c>
      <c r="J71" s="393">
        <f t="shared" si="14"/>
        <v>-1431</v>
      </c>
      <c r="K71" s="394">
        <f t="shared" si="15"/>
        <v>-16.067819447563437</v>
      </c>
      <c r="L71" s="21">
        <f t="shared" si="16"/>
        <v>83.932180552436563</v>
      </c>
      <c r="M71" s="284"/>
    </row>
    <row r="72" spans="1:13" ht="19.5" customHeight="1" x14ac:dyDescent="0.3">
      <c r="A72" s="59">
        <v>69</v>
      </c>
      <c r="B72" s="33" t="s">
        <v>100</v>
      </c>
      <c r="C72" s="37" t="s">
        <v>61</v>
      </c>
      <c r="D72" s="444">
        <v>3877</v>
      </c>
      <c r="E72" s="447">
        <f>D72</f>
        <v>3877</v>
      </c>
      <c r="F72" s="58">
        <v>1</v>
      </c>
      <c r="G72" s="19">
        <f t="shared" si="12"/>
        <v>3877</v>
      </c>
      <c r="H72" s="13">
        <v>5993</v>
      </c>
      <c r="I72" s="20">
        <f t="shared" si="13"/>
        <v>3877</v>
      </c>
      <c r="J72" s="393">
        <f t="shared" si="14"/>
        <v>-2116</v>
      </c>
      <c r="K72" s="394">
        <f t="shared" si="15"/>
        <v>-35.307859169030536</v>
      </c>
      <c r="L72" s="21">
        <f t="shared" si="16"/>
        <v>64.692140830969464</v>
      </c>
      <c r="M72" s="375"/>
    </row>
    <row r="73" spans="1:13" ht="19.5" customHeight="1" x14ac:dyDescent="0.3">
      <c r="A73" s="59">
        <v>70</v>
      </c>
      <c r="B73" s="33" t="s">
        <v>101</v>
      </c>
      <c r="C73" s="37" t="s">
        <v>38</v>
      </c>
      <c r="D73" s="311">
        <v>8386</v>
      </c>
      <c r="E73" s="447">
        <f>D73</f>
        <v>8386</v>
      </c>
      <c r="F73" s="58">
        <v>1</v>
      </c>
      <c r="G73" s="19">
        <f t="shared" si="12"/>
        <v>8386</v>
      </c>
      <c r="H73" s="13">
        <v>15654</v>
      </c>
      <c r="I73" s="20">
        <f t="shared" si="13"/>
        <v>8386</v>
      </c>
      <c r="J73" s="393">
        <f t="shared" si="14"/>
        <v>-7268</v>
      </c>
      <c r="K73" s="394">
        <f t="shared" si="15"/>
        <v>-46.429027724543246</v>
      </c>
      <c r="L73" s="21">
        <f t="shared" si="16"/>
        <v>53.570972275456754</v>
      </c>
      <c r="M73" s="375"/>
    </row>
    <row r="74" spans="1:13" ht="19.5" customHeight="1" x14ac:dyDescent="0.3">
      <c r="A74" s="32">
        <v>71</v>
      </c>
      <c r="B74" s="38" t="s">
        <v>102</v>
      </c>
      <c r="C74" s="34" t="s">
        <v>38</v>
      </c>
      <c r="D74" s="444">
        <v>8011</v>
      </c>
      <c r="E74" s="448">
        <f>D74</f>
        <v>8011</v>
      </c>
      <c r="F74" s="35">
        <v>1</v>
      </c>
      <c r="G74" s="19">
        <f t="shared" si="12"/>
        <v>8011</v>
      </c>
      <c r="H74" s="13">
        <v>7575</v>
      </c>
      <c r="I74" s="20">
        <f t="shared" si="13"/>
        <v>8011</v>
      </c>
      <c r="J74" s="393">
        <f t="shared" si="14"/>
        <v>436</v>
      </c>
      <c r="K74" s="394">
        <f t="shared" si="15"/>
        <v>5.7557755775577562</v>
      </c>
      <c r="L74" s="21">
        <f t="shared" si="16"/>
        <v>105.75577557755776</v>
      </c>
      <c r="M74" s="374"/>
    </row>
    <row r="75" spans="1:13" ht="19.5" customHeight="1" x14ac:dyDescent="0.3">
      <c r="A75" s="32">
        <v>72</v>
      </c>
      <c r="B75" s="38" t="s">
        <v>103</v>
      </c>
      <c r="C75" s="34" t="s">
        <v>25</v>
      </c>
      <c r="D75" s="444">
        <v>36601</v>
      </c>
      <c r="E75" s="447">
        <f>D75</f>
        <v>36601</v>
      </c>
      <c r="F75" s="35">
        <v>1</v>
      </c>
      <c r="G75" s="19">
        <f t="shared" si="12"/>
        <v>36601</v>
      </c>
      <c r="H75" s="13">
        <v>28725</v>
      </c>
      <c r="I75" s="20">
        <f t="shared" si="13"/>
        <v>36601</v>
      </c>
      <c r="J75" s="393">
        <f t="shared" si="14"/>
        <v>7876</v>
      </c>
      <c r="K75" s="394">
        <f t="shared" si="15"/>
        <v>27.418624891209745</v>
      </c>
      <c r="L75" s="21">
        <f t="shared" si="16"/>
        <v>127.41862489120975</v>
      </c>
      <c r="M75" s="374"/>
    </row>
    <row r="76" spans="1:13" ht="19.5" customHeight="1" x14ac:dyDescent="0.3">
      <c r="A76" s="32">
        <v>73</v>
      </c>
      <c r="B76" s="38" t="s">
        <v>103</v>
      </c>
      <c r="C76" s="34" t="s">
        <v>19</v>
      </c>
      <c r="D76" s="444">
        <v>36601</v>
      </c>
      <c r="E76" s="448">
        <f>I75/10</f>
        <v>3660.1</v>
      </c>
      <c r="F76" s="35">
        <v>1</v>
      </c>
      <c r="G76" s="19">
        <f t="shared" si="12"/>
        <v>3660.1</v>
      </c>
      <c r="H76" s="13">
        <v>2872.5</v>
      </c>
      <c r="I76" s="20">
        <f t="shared" si="13"/>
        <v>3660.1</v>
      </c>
      <c r="J76" s="393">
        <f t="shared" si="14"/>
        <v>787.59999999999991</v>
      </c>
      <c r="K76" s="394">
        <f t="shared" si="15"/>
        <v>27.418624891209745</v>
      </c>
      <c r="L76" s="21">
        <f t="shared" si="16"/>
        <v>127.41862489120975</v>
      </c>
      <c r="M76" s="374"/>
    </row>
    <row r="77" spans="1:13" ht="19.5" customHeight="1" x14ac:dyDescent="0.3">
      <c r="A77" s="32">
        <v>74</v>
      </c>
      <c r="B77" s="38" t="s">
        <v>104</v>
      </c>
      <c r="C77" s="34" t="s">
        <v>25</v>
      </c>
      <c r="D77" s="444">
        <v>34119</v>
      </c>
      <c r="E77" s="448">
        <f>D77</f>
        <v>34119</v>
      </c>
      <c r="F77" s="35">
        <v>1</v>
      </c>
      <c r="G77" s="19">
        <f t="shared" si="12"/>
        <v>34119</v>
      </c>
      <c r="H77" s="13">
        <v>27317</v>
      </c>
      <c r="I77" s="20">
        <f t="shared" si="13"/>
        <v>34119</v>
      </c>
      <c r="J77" s="393">
        <f t="shared" si="14"/>
        <v>6802</v>
      </c>
      <c r="K77" s="394">
        <f t="shared" si="15"/>
        <v>24.900245268514112</v>
      </c>
      <c r="L77" s="21">
        <f t="shared" si="16"/>
        <v>124.90024526851411</v>
      </c>
      <c r="M77" s="374"/>
    </row>
    <row r="78" spans="1:13" ht="19.5" customHeight="1" x14ac:dyDescent="0.3">
      <c r="A78" s="59">
        <v>75</v>
      </c>
      <c r="B78" s="38" t="s">
        <v>105</v>
      </c>
      <c r="C78" s="34" t="s">
        <v>25</v>
      </c>
      <c r="D78" s="444">
        <v>35121</v>
      </c>
      <c r="E78" s="447">
        <f>D78</f>
        <v>35121</v>
      </c>
      <c r="F78" s="35">
        <v>1</v>
      </c>
      <c r="G78" s="19">
        <f t="shared" si="12"/>
        <v>35121</v>
      </c>
      <c r="H78" s="13">
        <v>22586</v>
      </c>
      <c r="I78" s="20">
        <f t="shared" si="13"/>
        <v>35121</v>
      </c>
      <c r="J78" s="393">
        <f t="shared" si="14"/>
        <v>12535</v>
      </c>
      <c r="K78" s="394">
        <f t="shared" si="15"/>
        <v>55.498981670061113</v>
      </c>
      <c r="L78" s="21">
        <f t="shared" si="16"/>
        <v>155.49898167006111</v>
      </c>
      <c r="M78" s="374"/>
    </row>
    <row r="79" spans="1:13" ht="19.5" customHeight="1" x14ac:dyDescent="0.3">
      <c r="A79" s="59">
        <v>76</v>
      </c>
      <c r="B79" s="38" t="s">
        <v>105</v>
      </c>
      <c r="C79" s="34" t="s">
        <v>95</v>
      </c>
      <c r="D79" s="444">
        <v>35121</v>
      </c>
      <c r="E79" s="448">
        <f>D79/50</f>
        <v>702.42</v>
      </c>
      <c r="F79" s="35">
        <v>1</v>
      </c>
      <c r="G79" s="19">
        <f t="shared" si="12"/>
        <v>702.42</v>
      </c>
      <c r="H79" s="13">
        <v>451.72</v>
      </c>
      <c r="I79" s="20">
        <f t="shared" si="13"/>
        <v>702.42</v>
      </c>
      <c r="J79" s="393">
        <f t="shared" si="14"/>
        <v>250.69999999999993</v>
      </c>
      <c r="K79" s="394">
        <f t="shared" si="15"/>
        <v>55.498981670061085</v>
      </c>
      <c r="L79" s="21">
        <f t="shared" si="16"/>
        <v>155.49898167006108</v>
      </c>
      <c r="M79" s="374"/>
    </row>
    <row r="80" spans="1:13" ht="19.5" customHeight="1" x14ac:dyDescent="0.3">
      <c r="A80" s="32">
        <v>77</v>
      </c>
      <c r="B80" s="47" t="s">
        <v>106</v>
      </c>
      <c r="C80" s="34" t="s">
        <v>19</v>
      </c>
      <c r="D80" s="444">
        <v>15957</v>
      </c>
      <c r="E80" s="448">
        <f>D80/10</f>
        <v>1595.7</v>
      </c>
      <c r="F80" s="35">
        <v>1</v>
      </c>
      <c r="G80" s="19">
        <f t="shared" si="12"/>
        <v>1595.7</v>
      </c>
      <c r="H80" s="13">
        <v>1482.7</v>
      </c>
      <c r="I80" s="20">
        <f t="shared" si="13"/>
        <v>1595.7</v>
      </c>
      <c r="J80" s="393">
        <f t="shared" si="14"/>
        <v>113</v>
      </c>
      <c r="K80" s="394">
        <f t="shared" si="15"/>
        <v>7.6212315370607513</v>
      </c>
      <c r="L80" s="21">
        <f t="shared" si="16"/>
        <v>107.62123153706075</v>
      </c>
      <c r="M80" s="374"/>
    </row>
    <row r="81" spans="1:13" ht="19.5" customHeight="1" x14ac:dyDescent="0.3">
      <c r="A81" s="23">
        <v>78</v>
      </c>
      <c r="B81" s="48" t="s">
        <v>107</v>
      </c>
      <c r="C81" s="55" t="s">
        <v>38</v>
      </c>
      <c r="D81" s="440"/>
      <c r="E81" s="308">
        <f>D81</f>
        <v>0</v>
      </c>
      <c r="F81" s="39">
        <v>1</v>
      </c>
      <c r="G81" s="40">
        <f t="shared" si="12"/>
        <v>0</v>
      </c>
      <c r="H81" s="56">
        <v>29629</v>
      </c>
      <c r="I81" s="41">
        <f t="shared" si="13"/>
        <v>0</v>
      </c>
      <c r="J81" s="266">
        <f t="shared" si="14"/>
        <v>-29629</v>
      </c>
      <c r="K81" s="267">
        <f t="shared" si="15"/>
        <v>-100</v>
      </c>
      <c r="L81" s="57">
        <f t="shared" si="16"/>
        <v>0</v>
      </c>
      <c r="M81" s="402"/>
    </row>
    <row r="82" spans="1:13" ht="19.5" customHeight="1" x14ac:dyDescent="0.3">
      <c r="A82" s="32">
        <v>79</v>
      </c>
      <c r="B82" s="33" t="s">
        <v>108</v>
      </c>
      <c r="C82" s="34" t="s">
        <v>61</v>
      </c>
      <c r="D82" s="444">
        <v>3435</v>
      </c>
      <c r="E82" s="447">
        <f>D82</f>
        <v>3435</v>
      </c>
      <c r="F82" s="35">
        <v>1</v>
      </c>
      <c r="G82" s="19">
        <f t="shared" si="12"/>
        <v>3435</v>
      </c>
      <c r="H82" s="13">
        <v>3968</v>
      </c>
      <c r="I82" s="20">
        <f t="shared" si="13"/>
        <v>3435</v>
      </c>
      <c r="J82" s="393">
        <f t="shared" si="14"/>
        <v>-533</v>
      </c>
      <c r="K82" s="394">
        <f t="shared" si="15"/>
        <v>-13.432459677419345</v>
      </c>
      <c r="L82" s="21">
        <f t="shared" si="16"/>
        <v>86.567540322580655</v>
      </c>
      <c r="M82" s="374"/>
    </row>
    <row r="83" spans="1:13" ht="19.5" customHeight="1" x14ac:dyDescent="0.3">
      <c r="A83" s="32">
        <v>80</v>
      </c>
      <c r="B83" s="33" t="s">
        <v>109</v>
      </c>
      <c r="C83" s="34" t="s">
        <v>61</v>
      </c>
      <c r="D83" s="444">
        <v>3952</v>
      </c>
      <c r="E83" s="447">
        <f>D83</f>
        <v>3952</v>
      </c>
      <c r="F83" s="35">
        <v>1</v>
      </c>
      <c r="G83" s="19">
        <f t="shared" si="12"/>
        <v>3952</v>
      </c>
      <c r="H83" s="13">
        <v>2205</v>
      </c>
      <c r="I83" s="20">
        <f t="shared" si="13"/>
        <v>3952</v>
      </c>
      <c r="J83" s="393">
        <f t="shared" si="14"/>
        <v>1747</v>
      </c>
      <c r="K83" s="394">
        <f t="shared" si="15"/>
        <v>79.229024943310662</v>
      </c>
      <c r="L83" s="21">
        <f t="shared" si="16"/>
        <v>179.22902494331066</v>
      </c>
      <c r="M83" s="374"/>
    </row>
    <row r="84" spans="1:13" ht="19.5" customHeight="1" x14ac:dyDescent="0.3">
      <c r="A84" s="59">
        <v>81</v>
      </c>
      <c r="B84" s="38" t="s">
        <v>110</v>
      </c>
      <c r="C84" s="34" t="s">
        <v>61</v>
      </c>
      <c r="D84" s="444">
        <v>5025</v>
      </c>
      <c r="E84" s="447">
        <f>D84</f>
        <v>5025</v>
      </c>
      <c r="F84" s="35">
        <v>1</v>
      </c>
      <c r="G84" s="19">
        <f t="shared" si="12"/>
        <v>5025</v>
      </c>
      <c r="H84" s="13">
        <v>3818</v>
      </c>
      <c r="I84" s="20">
        <f t="shared" si="13"/>
        <v>5025</v>
      </c>
      <c r="J84" s="393">
        <f t="shared" si="14"/>
        <v>1207</v>
      </c>
      <c r="K84" s="394">
        <f t="shared" si="15"/>
        <v>31.613410162388675</v>
      </c>
      <c r="L84" s="21">
        <f t="shared" si="16"/>
        <v>131.61341016238867</v>
      </c>
      <c r="M84" s="374"/>
    </row>
    <row r="85" spans="1:13" ht="19.5" customHeight="1" x14ac:dyDescent="0.3">
      <c r="A85" s="59">
        <v>82</v>
      </c>
      <c r="B85" s="36" t="s">
        <v>111</v>
      </c>
      <c r="C85" s="34" t="s">
        <v>19</v>
      </c>
      <c r="D85" s="444">
        <v>12275</v>
      </c>
      <c r="E85" s="448">
        <f>D85/4</f>
        <v>3068.75</v>
      </c>
      <c r="F85" s="35">
        <v>1</v>
      </c>
      <c r="G85" s="19">
        <f t="shared" si="12"/>
        <v>3068.75</v>
      </c>
      <c r="H85" s="13">
        <v>7596.5</v>
      </c>
      <c r="I85" s="20">
        <f t="shared" si="13"/>
        <v>3068.75</v>
      </c>
      <c r="J85" s="393">
        <f t="shared" si="14"/>
        <v>-4527.75</v>
      </c>
      <c r="K85" s="394">
        <f t="shared" si="15"/>
        <v>-59.603106693872178</v>
      </c>
      <c r="L85" s="21">
        <f t="shared" si="16"/>
        <v>40.396893306127822</v>
      </c>
      <c r="M85" s="374"/>
    </row>
    <row r="86" spans="1:13" ht="19.5" customHeight="1" x14ac:dyDescent="0.3">
      <c r="A86" s="32">
        <v>83</v>
      </c>
      <c r="B86" s="33" t="s">
        <v>112</v>
      </c>
      <c r="C86" s="34" t="s">
        <v>19</v>
      </c>
      <c r="D86" s="444">
        <v>15576</v>
      </c>
      <c r="E86" s="448">
        <f>D86/5</f>
        <v>3115.2</v>
      </c>
      <c r="F86" s="35">
        <v>1</v>
      </c>
      <c r="G86" s="19">
        <f t="shared" si="12"/>
        <v>3115.2</v>
      </c>
      <c r="H86" s="13">
        <v>2412</v>
      </c>
      <c r="I86" s="20">
        <f t="shared" si="13"/>
        <v>3115.2</v>
      </c>
      <c r="J86" s="393">
        <f t="shared" si="14"/>
        <v>703.19999999999982</v>
      </c>
      <c r="K86" s="394">
        <f t="shared" si="15"/>
        <v>29.154228855721385</v>
      </c>
      <c r="L86" s="21">
        <f t="shared" si="16"/>
        <v>129.15422885572139</v>
      </c>
      <c r="M86" s="374"/>
    </row>
    <row r="87" spans="1:13" ht="19.5" customHeight="1" x14ac:dyDescent="0.3">
      <c r="A87" s="32">
        <v>84</v>
      </c>
      <c r="B87" s="33" t="s">
        <v>113</v>
      </c>
      <c r="C87" s="34" t="s">
        <v>19</v>
      </c>
      <c r="D87" s="444">
        <v>15939</v>
      </c>
      <c r="E87" s="448">
        <f>D87/5</f>
        <v>3187.8</v>
      </c>
      <c r="F87" s="35">
        <v>1</v>
      </c>
      <c r="G87" s="19">
        <f t="shared" si="12"/>
        <v>3187.8</v>
      </c>
      <c r="H87" s="13">
        <v>2369</v>
      </c>
      <c r="I87" s="20">
        <f t="shared" si="13"/>
        <v>3187.8</v>
      </c>
      <c r="J87" s="393">
        <f t="shared" si="14"/>
        <v>818.80000000000018</v>
      </c>
      <c r="K87" s="394">
        <f t="shared" si="15"/>
        <v>34.563106796116529</v>
      </c>
      <c r="L87" s="21">
        <f t="shared" si="16"/>
        <v>134.56310679611653</v>
      </c>
      <c r="M87" s="374"/>
    </row>
    <row r="88" spans="1:13" ht="19.5" customHeight="1" x14ac:dyDescent="0.3">
      <c r="A88" s="32">
        <v>85</v>
      </c>
      <c r="B88" s="63" t="s">
        <v>114</v>
      </c>
      <c r="C88" s="64" t="s">
        <v>19</v>
      </c>
      <c r="D88" s="444">
        <v>19000</v>
      </c>
      <c r="E88" s="448">
        <f>D88/5</f>
        <v>3800</v>
      </c>
      <c r="F88" s="35">
        <v>1</v>
      </c>
      <c r="G88" s="19">
        <f t="shared" si="12"/>
        <v>3800</v>
      </c>
      <c r="H88" s="13">
        <v>3153.6</v>
      </c>
      <c r="I88" s="20">
        <f t="shared" si="13"/>
        <v>3800</v>
      </c>
      <c r="J88" s="393">
        <f t="shared" si="14"/>
        <v>646.40000000000009</v>
      </c>
      <c r="K88" s="394">
        <f t="shared" si="15"/>
        <v>20.497209538305427</v>
      </c>
      <c r="L88" s="21">
        <f t="shared" si="16"/>
        <v>120.49720953830543</v>
      </c>
      <c r="M88" s="374"/>
    </row>
    <row r="89" spans="1:13" ht="19.5" customHeight="1" x14ac:dyDescent="0.3">
      <c r="A89" s="32">
        <v>86</v>
      </c>
      <c r="B89" s="33" t="s">
        <v>115</v>
      </c>
      <c r="C89" s="34" t="s">
        <v>25</v>
      </c>
      <c r="D89" s="444">
        <v>30536</v>
      </c>
      <c r="E89" s="447">
        <f>D89</f>
        <v>30536</v>
      </c>
      <c r="F89" s="35">
        <v>1</v>
      </c>
      <c r="G89" s="19">
        <f t="shared" si="12"/>
        <v>30536</v>
      </c>
      <c r="H89" s="13">
        <v>30278</v>
      </c>
      <c r="I89" s="20">
        <f t="shared" si="13"/>
        <v>30536</v>
      </c>
      <c r="J89" s="393">
        <f t="shared" si="14"/>
        <v>258</v>
      </c>
      <c r="K89" s="394">
        <f t="shared" si="15"/>
        <v>0.8521038377699881</v>
      </c>
      <c r="L89" s="21">
        <f t="shared" si="16"/>
        <v>100.85210383776999</v>
      </c>
      <c r="M89" s="374"/>
    </row>
    <row r="90" spans="1:13" ht="19.5" customHeight="1" x14ac:dyDescent="0.3">
      <c r="A90" s="59">
        <v>87</v>
      </c>
      <c r="B90" s="33" t="s">
        <v>115</v>
      </c>
      <c r="C90" s="34" t="s">
        <v>19</v>
      </c>
      <c r="D90" s="444">
        <v>30536</v>
      </c>
      <c r="E90" s="448">
        <f>D90/10</f>
        <v>3053.6</v>
      </c>
      <c r="F90" s="35">
        <v>1</v>
      </c>
      <c r="G90" s="19">
        <f t="shared" si="12"/>
        <v>3053.6</v>
      </c>
      <c r="H90" s="13">
        <v>3027.8</v>
      </c>
      <c r="I90" s="20">
        <f t="shared" si="13"/>
        <v>3053.6</v>
      </c>
      <c r="J90" s="393">
        <f t="shared" si="14"/>
        <v>25.799999999999727</v>
      </c>
      <c r="K90" s="394">
        <f t="shared" si="15"/>
        <v>0.8521038377699881</v>
      </c>
      <c r="L90" s="21">
        <f t="shared" si="16"/>
        <v>100.85210383776999</v>
      </c>
      <c r="M90" s="375"/>
    </row>
    <row r="91" spans="1:13" ht="19.5" customHeight="1" x14ac:dyDescent="0.3">
      <c r="A91" s="59">
        <v>88</v>
      </c>
      <c r="B91" s="33" t="s">
        <v>116</v>
      </c>
      <c r="C91" s="34" t="s">
        <v>25</v>
      </c>
      <c r="D91" s="444">
        <v>10480</v>
      </c>
      <c r="E91" s="447">
        <f>D91</f>
        <v>10480</v>
      </c>
      <c r="F91" s="35">
        <v>1</v>
      </c>
      <c r="G91" s="19">
        <f t="shared" si="12"/>
        <v>10480</v>
      </c>
      <c r="H91" s="13">
        <v>7942</v>
      </c>
      <c r="I91" s="20">
        <f t="shared" si="13"/>
        <v>10480</v>
      </c>
      <c r="J91" s="393">
        <f t="shared" si="14"/>
        <v>2538</v>
      </c>
      <c r="K91" s="394">
        <f t="shared" si="15"/>
        <v>31.956685973306463</v>
      </c>
      <c r="L91" s="21">
        <f t="shared" si="16"/>
        <v>131.95668597330646</v>
      </c>
      <c r="M91" s="375"/>
    </row>
    <row r="92" spans="1:13" ht="19.5" customHeight="1" x14ac:dyDescent="0.3">
      <c r="A92" s="23">
        <v>89</v>
      </c>
      <c r="B92" s="48" t="s">
        <v>117</v>
      </c>
      <c r="C92" s="25" t="s">
        <v>118</v>
      </c>
      <c r="D92" s="26"/>
      <c r="E92" s="305"/>
      <c r="F92" s="39">
        <v>1</v>
      </c>
      <c r="G92" s="28"/>
      <c r="H92" s="29"/>
      <c r="I92" s="30"/>
      <c r="J92" s="395"/>
      <c r="K92" s="396"/>
      <c r="L92" s="31"/>
      <c r="M92" s="376"/>
    </row>
    <row r="93" spans="1:13" ht="19.5" customHeight="1" x14ac:dyDescent="0.3">
      <c r="A93" s="32">
        <v>90</v>
      </c>
      <c r="B93" s="36" t="s">
        <v>119</v>
      </c>
      <c r="C93" s="34" t="s">
        <v>25</v>
      </c>
      <c r="D93" s="444">
        <v>50900</v>
      </c>
      <c r="E93" s="447">
        <f>D93</f>
        <v>50900</v>
      </c>
      <c r="F93" s="35">
        <v>1</v>
      </c>
      <c r="G93" s="19">
        <f>E93</f>
        <v>50900</v>
      </c>
      <c r="H93" s="13">
        <v>51593</v>
      </c>
      <c r="I93" s="20">
        <f>G93</f>
        <v>50900</v>
      </c>
      <c r="J93" s="393">
        <f>I93-H93</f>
        <v>-693</v>
      </c>
      <c r="K93" s="394">
        <f>L93-100</f>
        <v>-1.3432054736107659</v>
      </c>
      <c r="L93" s="21">
        <f>(I93/H93)*100</f>
        <v>98.656794526389234</v>
      </c>
      <c r="M93" s="381"/>
    </row>
    <row r="94" spans="1:13" ht="19.5" customHeight="1" x14ac:dyDescent="0.3">
      <c r="A94" s="32">
        <v>91</v>
      </c>
      <c r="B94" s="36" t="s">
        <v>119</v>
      </c>
      <c r="C94" s="34" t="s">
        <v>19</v>
      </c>
      <c r="D94" s="444">
        <v>50900</v>
      </c>
      <c r="E94" s="448">
        <f>D94/10</f>
        <v>5090</v>
      </c>
      <c r="F94" s="35">
        <v>1</v>
      </c>
      <c r="G94" s="19">
        <f>E94</f>
        <v>5090</v>
      </c>
      <c r="H94" s="13">
        <v>5159.3</v>
      </c>
      <c r="I94" s="20">
        <f>G94</f>
        <v>5090</v>
      </c>
      <c r="J94" s="393">
        <f>I94-H94</f>
        <v>-69.300000000000182</v>
      </c>
      <c r="K94" s="394">
        <f>L94-100</f>
        <v>-1.3432054736107659</v>
      </c>
      <c r="L94" s="21">
        <f>(I94/H94)*100</f>
        <v>98.656794526389234</v>
      </c>
      <c r="M94" s="375"/>
    </row>
    <row r="95" spans="1:13" ht="19.5" customHeight="1" thickBot="1" x14ac:dyDescent="0.35">
      <c r="A95" s="32">
        <v>92</v>
      </c>
      <c r="B95" s="33" t="s">
        <v>120</v>
      </c>
      <c r="C95" s="34" t="s">
        <v>19</v>
      </c>
      <c r="D95" s="444">
        <v>31167</v>
      </c>
      <c r="E95" s="449">
        <f>D95/10</f>
        <v>3116.7</v>
      </c>
      <c r="F95" s="35">
        <v>1</v>
      </c>
      <c r="G95" s="65">
        <f>E95</f>
        <v>3116.7</v>
      </c>
      <c r="H95" s="66">
        <v>2342.5</v>
      </c>
      <c r="I95" s="67">
        <f>G95</f>
        <v>3116.7</v>
      </c>
      <c r="J95" s="393">
        <f>I95-H95</f>
        <v>774.19999999999982</v>
      </c>
      <c r="K95" s="394">
        <f>L95-100</f>
        <v>33.050160085378877</v>
      </c>
      <c r="L95" s="21">
        <f>(I95/H95)*100</f>
        <v>133.05016008537888</v>
      </c>
      <c r="M95" s="375"/>
    </row>
    <row r="96" spans="1:13" ht="19.5" customHeight="1" thickBot="1" x14ac:dyDescent="0.35">
      <c r="A96" s="70"/>
      <c r="B96" s="464" t="s">
        <v>121</v>
      </c>
      <c r="C96" s="465"/>
      <c r="D96" s="432"/>
      <c r="E96" s="312"/>
      <c r="F96" s="431"/>
      <c r="G96" s="432"/>
      <c r="H96" s="313"/>
      <c r="I96" s="432"/>
      <c r="J96" s="397"/>
      <c r="K96" s="398">
        <f>AVERAGE(K4:K95)</f>
        <v>2.751267112399812</v>
      </c>
      <c r="L96" s="68"/>
      <c r="M96" s="286"/>
    </row>
    <row r="97" spans="1:26" ht="19.5" customHeight="1" thickBot="1" x14ac:dyDescent="0.35">
      <c r="A97" s="70"/>
      <c r="B97" s="71"/>
      <c r="C97" s="72"/>
      <c r="D97" s="73"/>
      <c r="E97" s="74"/>
      <c r="F97" s="75"/>
      <c r="G97" s="74"/>
      <c r="H97" s="74"/>
      <c r="I97" s="74"/>
      <c r="J97" s="76"/>
      <c r="K97" s="77"/>
      <c r="L97" s="74"/>
      <c r="M97" s="69"/>
      <c r="O97" s="434"/>
      <c r="P97" s="434"/>
      <c r="Q97" s="434"/>
      <c r="R97" s="434"/>
      <c r="S97" s="434"/>
      <c r="T97" s="434"/>
      <c r="U97" s="434"/>
      <c r="V97" s="434"/>
      <c r="W97" s="434"/>
      <c r="X97" s="434"/>
      <c r="Y97" s="434"/>
      <c r="Z97" s="434"/>
    </row>
    <row r="98" spans="1:26" ht="30" customHeight="1" thickBot="1" x14ac:dyDescent="0.35">
      <c r="A98" s="466" t="s">
        <v>122</v>
      </c>
      <c r="B98" s="467"/>
      <c r="C98" s="467"/>
      <c r="D98" s="467"/>
      <c r="E98" s="467"/>
      <c r="F98" s="467"/>
      <c r="G98" s="467"/>
      <c r="H98" s="467"/>
      <c r="I98" s="460"/>
      <c r="J98" s="467"/>
      <c r="K98" s="467"/>
      <c r="L98" s="467"/>
      <c r="M98" s="468"/>
      <c r="O98" s="434"/>
      <c r="P98" s="434"/>
      <c r="Q98" s="434"/>
      <c r="R98" s="434"/>
      <c r="S98" s="434"/>
      <c r="T98" s="434"/>
      <c r="U98" s="434"/>
      <c r="V98" s="434"/>
      <c r="W98" s="434"/>
      <c r="X98" s="434"/>
      <c r="Y98" s="434"/>
      <c r="Z98" s="434"/>
    </row>
    <row r="99" spans="1:26" ht="19.5" customHeight="1" thickBot="1" x14ac:dyDescent="0.35">
      <c r="A99" s="469" t="s">
        <v>2</v>
      </c>
      <c r="B99" s="470"/>
      <c r="C99" s="78" t="s">
        <v>3</v>
      </c>
      <c r="D99" s="471" t="s">
        <v>5</v>
      </c>
      <c r="E99" s="472"/>
      <c r="F99" s="442" t="s">
        <v>6</v>
      </c>
      <c r="G99" s="7" t="s">
        <v>123</v>
      </c>
      <c r="H99" s="79" t="s">
        <v>7</v>
      </c>
      <c r="I99" s="80" t="s">
        <v>124</v>
      </c>
      <c r="J99" s="81" t="s">
        <v>10</v>
      </c>
      <c r="K99" s="6" t="s">
        <v>11</v>
      </c>
      <c r="L99" s="82" t="s">
        <v>12</v>
      </c>
      <c r="M99" s="83" t="s">
        <v>125</v>
      </c>
      <c r="O99" s="434"/>
      <c r="P99" s="434"/>
      <c r="Q99" s="434"/>
      <c r="R99" s="434"/>
      <c r="S99" s="434"/>
      <c r="T99" s="434"/>
      <c r="U99" s="434"/>
      <c r="V99" s="434"/>
      <c r="W99" s="434"/>
      <c r="X99" s="434"/>
      <c r="Y99" s="434"/>
      <c r="Z99" s="434"/>
    </row>
    <row r="100" spans="1:26" ht="19.5" customHeight="1" x14ac:dyDescent="0.3">
      <c r="A100" s="84">
        <v>1</v>
      </c>
      <c r="B100" s="85" t="s">
        <v>126</v>
      </c>
      <c r="C100" s="86" t="s">
        <v>19</v>
      </c>
      <c r="D100" s="450">
        <f t="shared" ref="D100:D125" si="17">I100</f>
        <v>0</v>
      </c>
      <c r="E100" s="451"/>
      <c r="F100" s="87" t="s">
        <v>127</v>
      </c>
      <c r="G100" s="88">
        <v>2516.6666666666665</v>
      </c>
      <c r="H100" s="89"/>
      <c r="I100" s="90">
        <f>H100</f>
        <v>0</v>
      </c>
      <c r="J100" s="384">
        <f t="shared" ref="J100:J123" si="18">I100-G100</f>
        <v>-2516.6666666666665</v>
      </c>
      <c r="K100" s="385">
        <f t="shared" ref="K100:K123" si="19">L100-100</f>
        <v>-100</v>
      </c>
      <c r="L100" s="91">
        <f t="shared" ref="L100:L123" si="20">(H100/G100)*100</f>
        <v>0</v>
      </c>
      <c r="M100" s="92" t="s">
        <v>128</v>
      </c>
      <c r="N100" s="366"/>
      <c r="O100" s="434"/>
      <c r="P100" s="434"/>
      <c r="Q100" s="434"/>
      <c r="R100" s="434"/>
      <c r="S100" s="434"/>
      <c r="T100" s="434"/>
      <c r="U100" s="434"/>
      <c r="V100" s="434"/>
      <c r="W100" s="434"/>
      <c r="X100" s="434"/>
      <c r="Y100" s="434"/>
      <c r="Z100" s="434"/>
    </row>
    <row r="101" spans="1:26" ht="19.5" customHeight="1" x14ac:dyDescent="0.3">
      <c r="A101" s="32">
        <v>2</v>
      </c>
      <c r="B101" s="38" t="s">
        <v>129</v>
      </c>
      <c r="C101" s="93" t="s">
        <v>61</v>
      </c>
      <c r="D101" s="452">
        <f t="shared" si="17"/>
        <v>0</v>
      </c>
      <c r="E101" s="453"/>
      <c r="F101" s="94" t="s">
        <v>130</v>
      </c>
      <c r="G101" s="95">
        <v>12033.333333333334</v>
      </c>
      <c r="H101" s="96"/>
      <c r="I101" s="97">
        <f>H101</f>
        <v>0</v>
      </c>
      <c r="J101" s="268">
        <f t="shared" si="18"/>
        <v>-12033.333333333334</v>
      </c>
      <c r="K101" s="287">
        <f t="shared" si="19"/>
        <v>-100</v>
      </c>
      <c r="L101" s="98">
        <f t="shared" si="20"/>
        <v>0</v>
      </c>
      <c r="M101" s="99" t="s">
        <v>130</v>
      </c>
      <c r="N101" s="366"/>
      <c r="O101" s="434"/>
      <c r="P101" s="434"/>
      <c r="Q101" s="434"/>
      <c r="R101" s="434"/>
      <c r="S101" s="434"/>
      <c r="T101" s="434"/>
      <c r="U101" s="434"/>
      <c r="V101" s="434"/>
      <c r="W101" s="434"/>
      <c r="X101" s="434"/>
      <c r="Y101" s="434"/>
      <c r="Z101" s="434"/>
    </row>
    <row r="102" spans="1:26" ht="19.5" customHeight="1" x14ac:dyDescent="0.3">
      <c r="A102" s="32">
        <v>3</v>
      </c>
      <c r="B102" s="38" t="s">
        <v>131</v>
      </c>
      <c r="C102" s="93" t="s">
        <v>19</v>
      </c>
      <c r="D102" s="452">
        <f t="shared" si="17"/>
        <v>0</v>
      </c>
      <c r="E102" s="453"/>
      <c r="F102" s="94" t="s">
        <v>130</v>
      </c>
      <c r="G102" s="95">
        <v>15566.666666666666</v>
      </c>
      <c r="H102" s="96"/>
      <c r="I102" s="97">
        <f>H102</f>
        <v>0</v>
      </c>
      <c r="J102" s="253">
        <f t="shared" si="18"/>
        <v>-15566.666666666666</v>
      </c>
      <c r="K102" s="277">
        <f t="shared" si="19"/>
        <v>-100</v>
      </c>
      <c r="L102" s="98">
        <f t="shared" si="20"/>
        <v>0</v>
      </c>
      <c r="M102" s="99" t="s">
        <v>132</v>
      </c>
      <c r="N102" s="366"/>
      <c r="O102" s="434"/>
      <c r="P102" s="434"/>
      <c r="Q102" s="434"/>
      <c r="R102" s="434"/>
      <c r="S102" s="434"/>
      <c r="T102" s="434"/>
      <c r="U102" s="434"/>
      <c r="V102" s="434"/>
      <c r="W102" s="434"/>
      <c r="X102" s="434"/>
      <c r="Y102" s="434"/>
      <c r="Z102" s="434"/>
    </row>
    <row r="103" spans="1:26" ht="19.5" customHeight="1" x14ac:dyDescent="0.3">
      <c r="A103" s="61">
        <v>4</v>
      </c>
      <c r="B103" s="100" t="s">
        <v>133</v>
      </c>
      <c r="C103" s="101" t="s">
        <v>38</v>
      </c>
      <c r="D103" s="454">
        <f t="shared" si="17"/>
        <v>0</v>
      </c>
      <c r="E103" s="455"/>
      <c r="F103" s="94" t="s">
        <v>130</v>
      </c>
      <c r="G103" s="95">
        <v>13366.666666666666</v>
      </c>
      <c r="H103" s="102"/>
      <c r="I103" s="97">
        <f>H103</f>
        <v>0</v>
      </c>
      <c r="J103" s="268">
        <f t="shared" si="18"/>
        <v>-13366.666666666666</v>
      </c>
      <c r="K103" s="269">
        <f t="shared" si="19"/>
        <v>-100</v>
      </c>
      <c r="L103" s="98">
        <f t="shared" si="20"/>
        <v>0</v>
      </c>
      <c r="M103" s="103" t="s">
        <v>132</v>
      </c>
      <c r="N103" s="366"/>
      <c r="O103" s="434"/>
      <c r="P103" s="434"/>
      <c r="Q103" s="434"/>
      <c r="R103" s="434"/>
      <c r="S103" s="434"/>
      <c r="T103" s="434"/>
      <c r="U103" s="434"/>
      <c r="V103" s="434"/>
      <c r="W103" s="434"/>
      <c r="X103" s="434"/>
      <c r="Y103" s="434"/>
      <c r="Z103" s="434" t="s">
        <v>134</v>
      </c>
    </row>
    <row r="104" spans="1:26" s="401" customFormat="1" ht="19.5" customHeight="1" x14ac:dyDescent="0.3">
      <c r="A104" s="23">
        <v>5</v>
      </c>
      <c r="B104" s="48" t="s">
        <v>135</v>
      </c>
      <c r="C104" s="104" t="s">
        <v>38</v>
      </c>
      <c r="D104" s="456">
        <f t="shared" si="17"/>
        <v>0</v>
      </c>
      <c r="E104" s="457"/>
      <c r="F104" s="272" t="s">
        <v>130</v>
      </c>
      <c r="G104" s="145">
        <v>18733.333333333332</v>
      </c>
      <c r="H104" s="273"/>
      <c r="I104" s="274">
        <f>$H$104</f>
        <v>0</v>
      </c>
      <c r="J104" s="255">
        <f>I104-G104</f>
        <v>-18733.333333333332</v>
      </c>
      <c r="K104" s="256">
        <f t="shared" si="19"/>
        <v>-100</v>
      </c>
      <c r="L104" s="399">
        <f t="shared" si="20"/>
        <v>0</v>
      </c>
      <c r="M104" s="108" t="s">
        <v>136</v>
      </c>
      <c r="N104" s="400"/>
    </row>
    <row r="105" spans="1:26" s="401" customFormat="1" ht="19.5" customHeight="1" x14ac:dyDescent="0.3">
      <c r="A105" s="23">
        <v>6</v>
      </c>
      <c r="B105" s="48" t="s">
        <v>137</v>
      </c>
      <c r="C105" s="104" t="s">
        <v>138</v>
      </c>
      <c r="D105" s="456">
        <f t="shared" si="17"/>
        <v>0</v>
      </c>
      <c r="E105" s="457"/>
      <c r="F105" s="272" t="s">
        <v>130</v>
      </c>
      <c r="G105" s="145">
        <v>12633.333333333334</v>
      </c>
      <c r="H105" s="275"/>
      <c r="I105" s="274">
        <f>$H$105</f>
        <v>0</v>
      </c>
      <c r="J105" s="255">
        <f>I105-G105</f>
        <v>-12633.333333333334</v>
      </c>
      <c r="K105" s="256">
        <f t="shared" si="19"/>
        <v>-100</v>
      </c>
      <c r="L105" s="399">
        <f t="shared" si="20"/>
        <v>0</v>
      </c>
      <c r="M105" s="108" t="s">
        <v>136</v>
      </c>
      <c r="N105" s="400"/>
    </row>
    <row r="106" spans="1:26" ht="19.5" customHeight="1" x14ac:dyDescent="0.3">
      <c r="A106" s="32">
        <v>7</v>
      </c>
      <c r="B106" s="62" t="s">
        <v>139</v>
      </c>
      <c r="C106" s="101" t="s">
        <v>38</v>
      </c>
      <c r="D106" s="454">
        <f t="shared" si="17"/>
        <v>0</v>
      </c>
      <c r="E106" s="455"/>
      <c r="F106" s="94" t="s">
        <v>130</v>
      </c>
      <c r="G106" s="95">
        <v>40633.333333333336</v>
      </c>
      <c r="H106" s="96"/>
      <c r="I106" s="97">
        <f t="shared" ref="I106:I152" si="21">H106</f>
        <v>0</v>
      </c>
      <c r="J106" s="268">
        <f t="shared" si="18"/>
        <v>-40633.333333333336</v>
      </c>
      <c r="K106" s="269">
        <f t="shared" si="19"/>
        <v>-100</v>
      </c>
      <c r="L106" s="98">
        <f t="shared" si="20"/>
        <v>0</v>
      </c>
      <c r="M106" s="103" t="s">
        <v>130</v>
      </c>
      <c r="N106" s="366"/>
      <c r="O106" s="434"/>
      <c r="P106" s="434"/>
      <c r="Q106" s="434"/>
      <c r="R106" s="434"/>
      <c r="S106" s="434"/>
      <c r="T106" s="434"/>
      <c r="U106" s="434"/>
      <c r="V106" s="434"/>
      <c r="W106" s="434"/>
      <c r="X106" s="434"/>
      <c r="Y106" s="434"/>
      <c r="Z106" s="434"/>
    </row>
    <row r="107" spans="1:26" ht="19.5" customHeight="1" x14ac:dyDescent="0.3">
      <c r="A107" s="61">
        <v>8</v>
      </c>
      <c r="B107" s="47" t="s">
        <v>140</v>
      </c>
      <c r="C107" s="93" t="s">
        <v>141</v>
      </c>
      <c r="D107" s="452">
        <f t="shared" si="17"/>
        <v>0</v>
      </c>
      <c r="E107" s="453"/>
      <c r="F107" s="94" t="s">
        <v>130</v>
      </c>
      <c r="G107" s="95">
        <v>27783.333333333332</v>
      </c>
      <c r="H107" s="96"/>
      <c r="I107" s="97">
        <f t="shared" si="21"/>
        <v>0</v>
      </c>
      <c r="J107" s="268">
        <f t="shared" si="18"/>
        <v>-27783.333333333332</v>
      </c>
      <c r="K107" s="269">
        <f t="shared" si="19"/>
        <v>-100</v>
      </c>
      <c r="L107" s="98">
        <f t="shared" si="20"/>
        <v>0</v>
      </c>
      <c r="M107" s="99" t="s">
        <v>142</v>
      </c>
      <c r="N107" s="366"/>
      <c r="O107" s="434"/>
      <c r="P107" s="434"/>
      <c r="Q107" s="434"/>
      <c r="R107" s="434"/>
      <c r="S107" s="434"/>
      <c r="T107" s="434"/>
      <c r="U107" s="434"/>
      <c r="V107" s="434"/>
      <c r="W107" s="434"/>
      <c r="X107" s="434"/>
      <c r="Y107" s="434"/>
      <c r="Z107" s="434"/>
    </row>
    <row r="108" spans="1:26" ht="19.5" customHeight="1" x14ac:dyDescent="0.3">
      <c r="A108" s="32">
        <v>9</v>
      </c>
      <c r="B108" s="47" t="s">
        <v>143</v>
      </c>
      <c r="C108" s="93" t="s">
        <v>61</v>
      </c>
      <c r="D108" s="452">
        <f t="shared" si="17"/>
        <v>0</v>
      </c>
      <c r="E108" s="453"/>
      <c r="F108" s="109" t="s">
        <v>130</v>
      </c>
      <c r="G108" s="95">
        <v>15400</v>
      </c>
      <c r="H108" s="96"/>
      <c r="I108" s="97">
        <f t="shared" si="21"/>
        <v>0</v>
      </c>
      <c r="J108" s="268">
        <f t="shared" si="18"/>
        <v>-15400</v>
      </c>
      <c r="K108" s="269">
        <f t="shared" si="19"/>
        <v>-100</v>
      </c>
      <c r="L108" s="98">
        <f t="shared" si="20"/>
        <v>0</v>
      </c>
      <c r="M108" s="99" t="s">
        <v>144</v>
      </c>
      <c r="N108" s="366"/>
      <c r="O108" s="434"/>
      <c r="P108" s="434"/>
      <c r="Q108" s="434"/>
      <c r="R108" s="434"/>
      <c r="S108" s="434"/>
      <c r="T108" s="434"/>
      <c r="U108" s="434"/>
      <c r="V108" s="434"/>
      <c r="W108" s="434"/>
      <c r="X108" s="434"/>
      <c r="Y108" s="434"/>
      <c r="Z108" s="434"/>
    </row>
    <row r="109" spans="1:26" ht="19.5" customHeight="1" x14ac:dyDescent="0.3">
      <c r="A109" s="32">
        <v>10</v>
      </c>
      <c r="B109" s="47" t="s">
        <v>145</v>
      </c>
      <c r="C109" s="93" t="s">
        <v>61</v>
      </c>
      <c r="D109" s="452">
        <f t="shared" si="17"/>
        <v>0</v>
      </c>
      <c r="E109" s="453"/>
      <c r="F109" s="109" t="s">
        <v>130</v>
      </c>
      <c r="G109" s="95">
        <v>14033.333333333334</v>
      </c>
      <c r="H109" s="96"/>
      <c r="I109" s="97">
        <f>H109</f>
        <v>0</v>
      </c>
      <c r="J109" s="268">
        <f>I109-G109</f>
        <v>-14033.333333333334</v>
      </c>
      <c r="K109" s="269">
        <f>L109-100</f>
        <v>-100</v>
      </c>
      <c r="L109" s="98">
        <f>(H109/G109)*100</f>
        <v>0</v>
      </c>
      <c r="M109" s="99" t="s">
        <v>144</v>
      </c>
      <c r="N109" s="366"/>
      <c r="O109" s="434"/>
      <c r="P109" s="434"/>
      <c r="Q109" s="434"/>
      <c r="R109" s="434"/>
      <c r="S109" s="434"/>
      <c r="T109" s="434"/>
      <c r="U109" s="434"/>
      <c r="V109" s="434"/>
      <c r="W109" s="434"/>
      <c r="X109" s="434"/>
      <c r="Y109" s="434"/>
      <c r="Z109" s="434"/>
    </row>
    <row r="110" spans="1:26" ht="19.5" customHeight="1" x14ac:dyDescent="0.3">
      <c r="A110" s="61">
        <v>11</v>
      </c>
      <c r="B110" s="47" t="s">
        <v>146</v>
      </c>
      <c r="C110" s="93" t="s">
        <v>25</v>
      </c>
      <c r="D110" s="452">
        <f t="shared" si="17"/>
        <v>0</v>
      </c>
      <c r="E110" s="453"/>
      <c r="F110" s="109"/>
      <c r="G110" s="95">
        <v>29466.666666666668</v>
      </c>
      <c r="H110" s="96"/>
      <c r="I110" s="97">
        <f t="shared" si="21"/>
        <v>0</v>
      </c>
      <c r="J110" s="268">
        <f t="shared" si="18"/>
        <v>-29466.666666666668</v>
      </c>
      <c r="K110" s="269">
        <f t="shared" si="19"/>
        <v>-100</v>
      </c>
      <c r="L110" s="98">
        <f t="shared" si="20"/>
        <v>0</v>
      </c>
      <c r="M110" s="99"/>
      <c r="N110" s="366"/>
      <c r="O110" s="434"/>
      <c r="P110" s="434"/>
      <c r="Q110" s="434"/>
      <c r="R110" s="434"/>
      <c r="S110" s="434"/>
      <c r="T110" s="434"/>
      <c r="U110" s="434"/>
      <c r="V110" s="434"/>
      <c r="W110" s="434"/>
      <c r="X110" s="434"/>
      <c r="Y110" s="434"/>
      <c r="Z110" s="434"/>
    </row>
    <row r="111" spans="1:26" ht="19.5" customHeight="1" x14ac:dyDescent="0.3">
      <c r="A111" s="32">
        <v>12</v>
      </c>
      <c r="B111" s="47" t="s">
        <v>146</v>
      </c>
      <c r="C111" s="93" t="s">
        <v>147</v>
      </c>
      <c r="D111" s="452">
        <f t="shared" si="17"/>
        <v>0</v>
      </c>
      <c r="E111" s="453"/>
      <c r="F111" s="109" t="s">
        <v>130</v>
      </c>
      <c r="G111" s="95">
        <v>2946.6666666666665</v>
      </c>
      <c r="H111" s="96"/>
      <c r="I111" s="97">
        <f t="shared" si="21"/>
        <v>0</v>
      </c>
      <c r="J111" s="268">
        <f t="shared" si="18"/>
        <v>-2946.6666666666665</v>
      </c>
      <c r="K111" s="269">
        <f t="shared" si="19"/>
        <v>-100</v>
      </c>
      <c r="L111" s="98">
        <f t="shared" si="20"/>
        <v>0</v>
      </c>
      <c r="M111" s="99" t="s">
        <v>142</v>
      </c>
      <c r="N111" s="366"/>
      <c r="O111" s="434"/>
      <c r="P111" s="434"/>
      <c r="Q111" s="434"/>
      <c r="R111" s="434" t="s">
        <v>134</v>
      </c>
      <c r="S111" s="434"/>
      <c r="T111" s="434"/>
      <c r="U111" s="434"/>
      <c r="V111" s="434"/>
      <c r="W111" s="434"/>
      <c r="X111" s="434"/>
      <c r="Y111" s="434"/>
      <c r="Z111" s="434"/>
    </row>
    <row r="112" spans="1:26" ht="19.5" customHeight="1" x14ac:dyDescent="0.3">
      <c r="A112" s="32">
        <v>13</v>
      </c>
      <c r="B112" s="38" t="s">
        <v>148</v>
      </c>
      <c r="C112" s="93" t="s">
        <v>149</v>
      </c>
      <c r="D112" s="452">
        <f t="shared" si="17"/>
        <v>0</v>
      </c>
      <c r="E112" s="453"/>
      <c r="F112" s="109" t="s">
        <v>130</v>
      </c>
      <c r="G112" s="95">
        <v>2306.6666666666665</v>
      </c>
      <c r="H112" s="96"/>
      <c r="I112" s="97">
        <f t="shared" si="21"/>
        <v>0</v>
      </c>
      <c r="J112" s="268">
        <f t="shared" si="18"/>
        <v>-2306.6666666666665</v>
      </c>
      <c r="K112" s="269">
        <f t="shared" si="19"/>
        <v>-100</v>
      </c>
      <c r="L112" s="98">
        <f t="shared" si="20"/>
        <v>0</v>
      </c>
      <c r="M112" s="99" t="s">
        <v>130</v>
      </c>
      <c r="N112" s="366"/>
      <c r="O112" s="434"/>
      <c r="P112" s="434"/>
      <c r="Q112" s="434"/>
      <c r="R112" s="434"/>
      <c r="S112" s="434"/>
      <c r="T112" s="434"/>
      <c r="U112" s="434"/>
      <c r="V112" s="434"/>
      <c r="W112" s="434"/>
      <c r="X112" s="434"/>
      <c r="Y112" s="434"/>
      <c r="Z112" s="434"/>
    </row>
    <row r="113" spans="1:14" ht="19.5" customHeight="1" x14ac:dyDescent="0.3">
      <c r="A113" s="61">
        <v>14</v>
      </c>
      <c r="B113" s="38" t="s">
        <v>150</v>
      </c>
      <c r="C113" s="93" t="s">
        <v>61</v>
      </c>
      <c r="D113" s="452">
        <f t="shared" si="17"/>
        <v>0</v>
      </c>
      <c r="E113" s="453"/>
      <c r="F113" s="109" t="s">
        <v>130</v>
      </c>
      <c r="G113" s="95">
        <v>12633.333333333334</v>
      </c>
      <c r="H113" s="96"/>
      <c r="I113" s="97">
        <f t="shared" si="21"/>
        <v>0</v>
      </c>
      <c r="J113" s="268">
        <f t="shared" si="18"/>
        <v>-12633.333333333334</v>
      </c>
      <c r="K113" s="269">
        <f t="shared" si="19"/>
        <v>-100</v>
      </c>
      <c r="L113" s="98">
        <f t="shared" si="20"/>
        <v>0</v>
      </c>
      <c r="M113" s="99" t="s">
        <v>130</v>
      </c>
      <c r="N113" s="366"/>
    </row>
    <row r="114" spans="1:14" ht="19.5" customHeight="1" x14ac:dyDescent="0.3">
      <c r="A114" s="32">
        <v>15</v>
      </c>
      <c r="B114" s="38" t="s">
        <v>151</v>
      </c>
      <c r="C114" s="93" t="s">
        <v>152</v>
      </c>
      <c r="D114" s="452">
        <f t="shared" si="17"/>
        <v>0</v>
      </c>
      <c r="E114" s="453"/>
      <c r="F114" s="109" t="s">
        <v>130</v>
      </c>
      <c r="G114" s="95">
        <v>6666.666666666667</v>
      </c>
      <c r="H114" s="96"/>
      <c r="I114" s="97">
        <f t="shared" si="21"/>
        <v>0</v>
      </c>
      <c r="J114" s="268">
        <f t="shared" si="18"/>
        <v>-6666.666666666667</v>
      </c>
      <c r="K114" s="269">
        <f t="shared" si="19"/>
        <v>-100</v>
      </c>
      <c r="L114" s="98">
        <f t="shared" si="20"/>
        <v>0</v>
      </c>
      <c r="M114" s="99" t="s">
        <v>130</v>
      </c>
      <c r="N114" s="366"/>
    </row>
    <row r="115" spans="1:14" ht="19.5" customHeight="1" x14ac:dyDescent="0.3">
      <c r="A115" s="32">
        <v>16</v>
      </c>
      <c r="B115" s="38" t="s">
        <v>153</v>
      </c>
      <c r="C115" s="93" t="s">
        <v>154</v>
      </c>
      <c r="D115" s="452">
        <f t="shared" si="17"/>
        <v>0</v>
      </c>
      <c r="E115" s="453"/>
      <c r="F115" s="109" t="s">
        <v>130</v>
      </c>
      <c r="G115" s="95">
        <v>2533.3333333333335</v>
      </c>
      <c r="H115" s="96"/>
      <c r="I115" s="97">
        <f t="shared" si="21"/>
        <v>0</v>
      </c>
      <c r="J115" s="268">
        <f t="shared" si="18"/>
        <v>-2533.3333333333335</v>
      </c>
      <c r="K115" s="269">
        <f t="shared" si="19"/>
        <v>-100</v>
      </c>
      <c r="L115" s="98">
        <f t="shared" si="20"/>
        <v>0</v>
      </c>
      <c r="M115" s="99" t="s">
        <v>155</v>
      </c>
      <c r="N115" s="366"/>
    </row>
    <row r="116" spans="1:14" ht="19.5" customHeight="1" x14ac:dyDescent="0.3">
      <c r="A116" s="61">
        <v>17</v>
      </c>
      <c r="B116" s="38" t="s">
        <v>156</v>
      </c>
      <c r="C116" s="93" t="s">
        <v>61</v>
      </c>
      <c r="D116" s="452">
        <f t="shared" si="17"/>
        <v>0</v>
      </c>
      <c r="E116" s="453"/>
      <c r="F116" s="109" t="s">
        <v>130</v>
      </c>
      <c r="G116" s="95">
        <v>5466.666666666667</v>
      </c>
      <c r="H116" s="96"/>
      <c r="I116" s="97">
        <f t="shared" si="21"/>
        <v>0</v>
      </c>
      <c r="J116" s="268">
        <f t="shared" si="18"/>
        <v>-5466.666666666667</v>
      </c>
      <c r="K116" s="269">
        <f t="shared" si="19"/>
        <v>-100</v>
      </c>
      <c r="L116" s="98">
        <f t="shared" si="20"/>
        <v>0</v>
      </c>
      <c r="M116" s="99" t="s">
        <v>130</v>
      </c>
      <c r="N116" s="366"/>
    </row>
    <row r="117" spans="1:14" ht="19.5" customHeight="1" x14ac:dyDescent="0.3">
      <c r="A117" s="32">
        <v>18</v>
      </c>
      <c r="B117" s="38" t="s">
        <v>157</v>
      </c>
      <c r="C117" s="93" t="s">
        <v>61</v>
      </c>
      <c r="D117" s="452">
        <f t="shared" si="17"/>
        <v>9733.3333333333339</v>
      </c>
      <c r="E117" s="453"/>
      <c r="F117" s="109"/>
      <c r="G117" s="95">
        <v>9733.3333333333339</v>
      </c>
      <c r="H117" s="96"/>
      <c r="I117" s="97">
        <f>$G$189</f>
        <v>9733.3333333333339</v>
      </c>
      <c r="J117" s="268">
        <f t="shared" si="18"/>
        <v>0</v>
      </c>
      <c r="K117" s="269">
        <f t="shared" si="19"/>
        <v>-100</v>
      </c>
      <c r="L117" s="98">
        <f t="shared" si="20"/>
        <v>0</v>
      </c>
      <c r="M117" s="99"/>
      <c r="N117" s="366"/>
    </row>
    <row r="118" spans="1:14" ht="19.5" customHeight="1" x14ac:dyDescent="0.3">
      <c r="A118" s="32">
        <v>19</v>
      </c>
      <c r="B118" s="38" t="s">
        <v>158</v>
      </c>
      <c r="C118" s="93" t="s">
        <v>61</v>
      </c>
      <c r="D118" s="452">
        <f t="shared" si="17"/>
        <v>0</v>
      </c>
      <c r="E118" s="453"/>
      <c r="F118" s="109" t="s">
        <v>130</v>
      </c>
      <c r="G118" s="95">
        <v>3533.3333333333335</v>
      </c>
      <c r="H118" s="96"/>
      <c r="I118" s="97">
        <f t="shared" si="21"/>
        <v>0</v>
      </c>
      <c r="J118" s="268">
        <f t="shared" si="18"/>
        <v>-3533.3333333333335</v>
      </c>
      <c r="K118" s="269">
        <f t="shared" si="19"/>
        <v>-100</v>
      </c>
      <c r="L118" s="98">
        <f t="shared" si="20"/>
        <v>0</v>
      </c>
      <c r="M118" s="99" t="s">
        <v>130</v>
      </c>
      <c r="N118" s="366"/>
    </row>
    <row r="119" spans="1:14" ht="19.5" customHeight="1" x14ac:dyDescent="0.3">
      <c r="A119" s="61">
        <v>20</v>
      </c>
      <c r="B119" s="47" t="s">
        <v>159</v>
      </c>
      <c r="C119" s="110" t="s">
        <v>160</v>
      </c>
      <c r="D119" s="452">
        <f t="shared" si="17"/>
        <v>0</v>
      </c>
      <c r="E119" s="453"/>
      <c r="F119" s="109" t="s">
        <v>130</v>
      </c>
      <c r="G119" s="95">
        <v>4366.666666666667</v>
      </c>
      <c r="H119" s="96"/>
      <c r="I119" s="97">
        <f t="shared" si="21"/>
        <v>0</v>
      </c>
      <c r="J119" s="268">
        <f t="shared" si="18"/>
        <v>-4366.666666666667</v>
      </c>
      <c r="K119" s="269">
        <f t="shared" si="19"/>
        <v>-100</v>
      </c>
      <c r="L119" s="98">
        <f t="shared" si="20"/>
        <v>0</v>
      </c>
      <c r="M119" s="99" t="s">
        <v>130</v>
      </c>
      <c r="N119" s="366"/>
    </row>
    <row r="120" spans="1:14" ht="19.5" customHeight="1" x14ac:dyDescent="0.3">
      <c r="A120" s="32">
        <v>21</v>
      </c>
      <c r="B120" s="38" t="s">
        <v>161</v>
      </c>
      <c r="C120" s="93" t="s">
        <v>33</v>
      </c>
      <c r="D120" s="479">
        <f t="shared" si="17"/>
        <v>0</v>
      </c>
      <c r="E120" s="480"/>
      <c r="F120" s="109" t="s">
        <v>130</v>
      </c>
      <c r="G120" s="95">
        <v>8366.6666666666661</v>
      </c>
      <c r="H120" s="96"/>
      <c r="I120" s="97">
        <f t="shared" si="21"/>
        <v>0</v>
      </c>
      <c r="J120" s="268">
        <f t="shared" si="18"/>
        <v>-8366.6666666666661</v>
      </c>
      <c r="K120" s="269">
        <f t="shared" si="19"/>
        <v>-100</v>
      </c>
      <c r="L120" s="98">
        <f t="shared" si="20"/>
        <v>0</v>
      </c>
      <c r="M120" s="99" t="s">
        <v>162</v>
      </c>
      <c r="N120" s="366"/>
    </row>
    <row r="121" spans="1:14" ht="19.5" customHeight="1" x14ac:dyDescent="0.3">
      <c r="A121" s="32">
        <v>22</v>
      </c>
      <c r="B121" s="38" t="s">
        <v>163</v>
      </c>
      <c r="C121" s="93" t="s">
        <v>164</v>
      </c>
      <c r="D121" s="479">
        <f t="shared" si="17"/>
        <v>0</v>
      </c>
      <c r="E121" s="480"/>
      <c r="F121" s="109"/>
      <c r="G121" s="95">
        <v>19366.666666666668</v>
      </c>
      <c r="H121" s="96"/>
      <c r="I121" s="97">
        <f t="shared" si="21"/>
        <v>0</v>
      </c>
      <c r="J121" s="268">
        <f t="shared" si="18"/>
        <v>-19366.666666666668</v>
      </c>
      <c r="K121" s="269">
        <f t="shared" si="19"/>
        <v>-100</v>
      </c>
      <c r="L121" s="98">
        <f t="shared" si="20"/>
        <v>0</v>
      </c>
      <c r="M121" s="99" t="s">
        <v>165</v>
      </c>
      <c r="N121" s="366"/>
    </row>
    <row r="122" spans="1:14" ht="19.5" customHeight="1" x14ac:dyDescent="0.3">
      <c r="A122" s="61">
        <v>23</v>
      </c>
      <c r="B122" s="38" t="s">
        <v>166</v>
      </c>
      <c r="C122" s="93" t="s">
        <v>38</v>
      </c>
      <c r="D122" s="481">
        <f t="shared" si="17"/>
        <v>0</v>
      </c>
      <c r="E122" s="482"/>
      <c r="F122" s="109" t="s">
        <v>130</v>
      </c>
      <c r="G122" s="95">
        <v>3500</v>
      </c>
      <c r="H122" s="96"/>
      <c r="I122" s="97">
        <f t="shared" si="21"/>
        <v>0</v>
      </c>
      <c r="J122" s="257">
        <f t="shared" si="18"/>
        <v>-3500</v>
      </c>
      <c r="K122" s="270">
        <f t="shared" si="19"/>
        <v>-100</v>
      </c>
      <c r="L122" s="98">
        <f t="shared" si="20"/>
        <v>0</v>
      </c>
      <c r="M122" s="99" t="s">
        <v>165</v>
      </c>
      <c r="N122" s="366"/>
    </row>
    <row r="123" spans="1:14" ht="19.5" customHeight="1" x14ac:dyDescent="0.3">
      <c r="A123" s="32">
        <v>24</v>
      </c>
      <c r="B123" s="38" t="s">
        <v>167</v>
      </c>
      <c r="C123" s="64" t="s">
        <v>38</v>
      </c>
      <c r="D123" s="481">
        <f t="shared" si="17"/>
        <v>0</v>
      </c>
      <c r="E123" s="482"/>
      <c r="F123" s="111" t="s">
        <v>130</v>
      </c>
      <c r="G123" s="95">
        <v>3600</v>
      </c>
      <c r="H123" s="96"/>
      <c r="I123" s="97">
        <f t="shared" si="21"/>
        <v>0</v>
      </c>
      <c r="J123" s="257">
        <f t="shared" si="18"/>
        <v>-3600</v>
      </c>
      <c r="K123" s="270">
        <f t="shared" si="19"/>
        <v>-100</v>
      </c>
      <c r="L123" s="98">
        <f t="shared" si="20"/>
        <v>0</v>
      </c>
      <c r="M123" s="112" t="s">
        <v>165</v>
      </c>
      <c r="N123" s="366"/>
    </row>
    <row r="124" spans="1:14" ht="19.5" customHeight="1" x14ac:dyDescent="0.3">
      <c r="A124" s="23">
        <v>25</v>
      </c>
      <c r="B124" s="24" t="s">
        <v>168</v>
      </c>
      <c r="C124" s="271" t="s">
        <v>33</v>
      </c>
      <c r="D124" s="473">
        <f t="shared" si="17"/>
        <v>0</v>
      </c>
      <c r="E124" s="474"/>
      <c r="F124" s="276"/>
      <c r="G124" s="145">
        <v>0</v>
      </c>
      <c r="H124" s="146"/>
      <c r="I124" s="274">
        <f t="shared" si="21"/>
        <v>0</v>
      </c>
      <c r="J124" s="255">
        <f>I124-G124</f>
        <v>0</v>
      </c>
      <c r="K124" s="256">
        <v>0</v>
      </c>
      <c r="L124" s="107" t="e">
        <f>(H124/G124)*100</f>
        <v>#DIV/0!</v>
      </c>
      <c r="M124" s="108" t="s">
        <v>169</v>
      </c>
      <c r="N124" s="366"/>
    </row>
    <row r="125" spans="1:14" ht="19.5" customHeight="1" x14ac:dyDescent="0.3">
      <c r="A125" s="32">
        <v>26</v>
      </c>
      <c r="B125" s="38" t="s">
        <v>170</v>
      </c>
      <c r="C125" s="93" t="s">
        <v>19</v>
      </c>
      <c r="D125" s="475">
        <f t="shared" si="17"/>
        <v>0</v>
      </c>
      <c r="E125" s="476"/>
      <c r="F125" s="113" t="s">
        <v>130</v>
      </c>
      <c r="G125" s="95">
        <v>3656.6666666666665</v>
      </c>
      <c r="H125" s="96"/>
      <c r="I125" s="97">
        <f t="shared" si="21"/>
        <v>0</v>
      </c>
      <c r="J125" s="253">
        <f>I125-G125</f>
        <v>-3656.6666666666665</v>
      </c>
      <c r="K125" s="254">
        <f>L125-100</f>
        <v>-100</v>
      </c>
      <c r="L125" s="98">
        <f>(H125/G125)*100</f>
        <v>0</v>
      </c>
      <c r="M125" s="99" t="s">
        <v>171</v>
      </c>
      <c r="N125" s="366"/>
    </row>
    <row r="126" spans="1:14" ht="19.5" customHeight="1" x14ac:dyDescent="0.3">
      <c r="A126" s="114">
        <v>27</v>
      </c>
      <c r="B126" s="24" t="s">
        <v>172</v>
      </c>
      <c r="C126" s="104" t="s">
        <v>38</v>
      </c>
      <c r="D126" s="477"/>
      <c r="E126" s="478"/>
      <c r="F126" s="115"/>
      <c r="G126" s="105"/>
      <c r="H126" s="116"/>
      <c r="I126" s="106"/>
      <c r="J126" s="386"/>
      <c r="K126" s="387"/>
      <c r="L126" s="107"/>
      <c r="M126" s="108" t="s">
        <v>136</v>
      </c>
      <c r="N126" s="366"/>
    </row>
    <row r="127" spans="1:14" ht="19.5" customHeight="1" x14ac:dyDescent="0.3">
      <c r="A127" s="32">
        <v>28</v>
      </c>
      <c r="B127" s="117" t="s">
        <v>47</v>
      </c>
      <c r="C127" s="64" t="s">
        <v>33</v>
      </c>
      <c r="D127" s="475">
        <f t="shared" ref="D127:D150" si="22">I127</f>
        <v>0</v>
      </c>
      <c r="E127" s="476"/>
      <c r="F127" s="118"/>
      <c r="G127" s="95">
        <v>5900</v>
      </c>
      <c r="H127" s="102"/>
      <c r="I127" s="97">
        <f t="shared" si="21"/>
        <v>0</v>
      </c>
      <c r="J127" s="383">
        <f t="shared" ref="J127:J162" si="23">I127-G127</f>
        <v>-5900</v>
      </c>
      <c r="K127" s="254">
        <f>L127-100</f>
        <v>-100</v>
      </c>
      <c r="L127" s="119">
        <f>(H127/G127)*100</f>
        <v>0</v>
      </c>
      <c r="M127" s="112" t="s">
        <v>173</v>
      </c>
      <c r="N127" s="366"/>
    </row>
    <row r="128" spans="1:14" ht="19.5" customHeight="1" x14ac:dyDescent="0.3">
      <c r="A128" s="120">
        <v>29</v>
      </c>
      <c r="B128" s="38" t="s">
        <v>174</v>
      </c>
      <c r="C128" s="93" t="s">
        <v>33</v>
      </c>
      <c r="D128" s="475">
        <f t="shared" si="22"/>
        <v>0</v>
      </c>
      <c r="E128" s="476"/>
      <c r="F128" s="121"/>
      <c r="G128" s="95">
        <v>9416.6666666666661</v>
      </c>
      <c r="H128" s="102"/>
      <c r="I128" s="97">
        <f t="shared" si="21"/>
        <v>0</v>
      </c>
      <c r="J128" s="253">
        <f t="shared" si="23"/>
        <v>-9416.6666666666661</v>
      </c>
      <c r="K128" s="254">
        <f t="shared" ref="K128:K162" si="24">L128-100</f>
        <v>-100</v>
      </c>
      <c r="L128" s="119">
        <f t="shared" ref="L128:L164" si="25">(H128/G128)*100</f>
        <v>0</v>
      </c>
      <c r="M128" s="99" t="s">
        <v>175</v>
      </c>
      <c r="N128" s="366"/>
    </row>
    <row r="129" spans="1:16" ht="19.5" customHeight="1" x14ac:dyDescent="0.3">
      <c r="A129" s="32">
        <v>30</v>
      </c>
      <c r="B129" s="38" t="s">
        <v>176</v>
      </c>
      <c r="C129" s="93" t="s">
        <v>177</v>
      </c>
      <c r="D129" s="475">
        <f t="shared" si="22"/>
        <v>0</v>
      </c>
      <c r="E129" s="476"/>
      <c r="F129" s="113"/>
      <c r="G129" s="95">
        <v>12900</v>
      </c>
      <c r="H129" s="96"/>
      <c r="I129" s="97">
        <f t="shared" si="21"/>
        <v>0</v>
      </c>
      <c r="J129" s="253">
        <f t="shared" si="23"/>
        <v>-12900</v>
      </c>
      <c r="K129" s="254">
        <f t="shared" si="24"/>
        <v>-100</v>
      </c>
      <c r="L129" s="119">
        <f t="shared" si="25"/>
        <v>0</v>
      </c>
      <c r="M129" s="99" t="s">
        <v>132</v>
      </c>
      <c r="N129" s="366"/>
      <c r="O129" s="434"/>
      <c r="P129" s="434"/>
    </row>
    <row r="130" spans="1:16" ht="19.5" customHeight="1" x14ac:dyDescent="0.3">
      <c r="A130" s="120">
        <v>31</v>
      </c>
      <c r="B130" s="38" t="s">
        <v>178</v>
      </c>
      <c r="C130" s="93" t="s">
        <v>38</v>
      </c>
      <c r="D130" s="475">
        <f t="shared" si="22"/>
        <v>0</v>
      </c>
      <c r="E130" s="476"/>
      <c r="F130" s="113"/>
      <c r="G130" s="95">
        <v>8566.6666666666661</v>
      </c>
      <c r="H130" s="96"/>
      <c r="I130" s="97">
        <f t="shared" si="21"/>
        <v>0</v>
      </c>
      <c r="J130" s="268">
        <f t="shared" si="23"/>
        <v>-8566.6666666666661</v>
      </c>
      <c r="K130" s="269">
        <f t="shared" si="24"/>
        <v>-100</v>
      </c>
      <c r="L130" s="119">
        <f t="shared" si="25"/>
        <v>0</v>
      </c>
      <c r="M130" s="99" t="s">
        <v>173</v>
      </c>
      <c r="N130" s="366"/>
      <c r="O130" s="434"/>
      <c r="P130" s="434"/>
    </row>
    <row r="131" spans="1:16" ht="19.5" customHeight="1" x14ac:dyDescent="0.3">
      <c r="A131" s="32">
        <v>32</v>
      </c>
      <c r="B131" s="33" t="s">
        <v>41</v>
      </c>
      <c r="C131" s="110" t="s">
        <v>179</v>
      </c>
      <c r="D131" s="483">
        <f t="shared" si="22"/>
        <v>0</v>
      </c>
      <c r="E131" s="484"/>
      <c r="F131" s="122"/>
      <c r="G131" s="95">
        <v>7450</v>
      </c>
      <c r="H131" s="96"/>
      <c r="I131" s="97">
        <f t="shared" si="21"/>
        <v>0</v>
      </c>
      <c r="J131" s="253">
        <f t="shared" si="23"/>
        <v>-7450</v>
      </c>
      <c r="K131" s="254">
        <f t="shared" si="24"/>
        <v>-100</v>
      </c>
      <c r="L131" s="119">
        <f t="shared" si="25"/>
        <v>0</v>
      </c>
      <c r="M131" s="123" t="s">
        <v>173</v>
      </c>
      <c r="N131" s="366"/>
      <c r="O131" s="434"/>
      <c r="P131" s="434"/>
    </row>
    <row r="132" spans="1:16" ht="19.5" customHeight="1" x14ac:dyDescent="0.3">
      <c r="A132" s="120">
        <v>33</v>
      </c>
      <c r="B132" s="33" t="s">
        <v>180</v>
      </c>
      <c r="C132" s="110" t="s">
        <v>179</v>
      </c>
      <c r="D132" s="483">
        <f t="shared" si="22"/>
        <v>0</v>
      </c>
      <c r="E132" s="484"/>
      <c r="F132" s="122"/>
      <c r="G132" s="95">
        <v>8600</v>
      </c>
      <c r="H132" s="96"/>
      <c r="I132" s="97">
        <f t="shared" si="21"/>
        <v>0</v>
      </c>
      <c r="J132" s="253">
        <f t="shared" si="23"/>
        <v>-8600</v>
      </c>
      <c r="K132" s="254">
        <f t="shared" si="24"/>
        <v>-100</v>
      </c>
      <c r="L132" s="119">
        <f t="shared" si="25"/>
        <v>0</v>
      </c>
      <c r="M132" s="123" t="s">
        <v>181</v>
      </c>
      <c r="N132" s="366"/>
      <c r="O132" s="434"/>
      <c r="P132" s="314"/>
    </row>
    <row r="133" spans="1:16" ht="19.5" customHeight="1" x14ac:dyDescent="0.3">
      <c r="A133" s="32">
        <v>34</v>
      </c>
      <c r="B133" s="38" t="s">
        <v>182</v>
      </c>
      <c r="C133" s="93" t="s">
        <v>19</v>
      </c>
      <c r="D133" s="475">
        <f t="shared" si="22"/>
        <v>0</v>
      </c>
      <c r="E133" s="476"/>
      <c r="F133" s="113"/>
      <c r="G133" s="95">
        <v>9566.6666666666661</v>
      </c>
      <c r="H133" s="96"/>
      <c r="I133" s="97">
        <f t="shared" si="21"/>
        <v>0</v>
      </c>
      <c r="J133" s="253">
        <f t="shared" si="23"/>
        <v>-9566.6666666666661</v>
      </c>
      <c r="K133" s="254">
        <f t="shared" si="24"/>
        <v>-100</v>
      </c>
      <c r="L133" s="119">
        <f t="shared" si="25"/>
        <v>0</v>
      </c>
      <c r="M133" s="99" t="s">
        <v>173</v>
      </c>
      <c r="N133" s="366"/>
      <c r="O133" s="434"/>
      <c r="P133" s="434"/>
    </row>
    <row r="134" spans="1:16" ht="19.5" customHeight="1" x14ac:dyDescent="0.3">
      <c r="A134" s="120">
        <v>35</v>
      </c>
      <c r="B134" s="38" t="s">
        <v>183</v>
      </c>
      <c r="C134" s="101" t="s">
        <v>184</v>
      </c>
      <c r="D134" s="475">
        <f t="shared" si="22"/>
        <v>0</v>
      </c>
      <c r="E134" s="476"/>
      <c r="F134" s="113"/>
      <c r="G134" s="95">
        <v>14033.333333333334</v>
      </c>
      <c r="H134" s="96"/>
      <c r="I134" s="97">
        <f t="shared" si="21"/>
        <v>0</v>
      </c>
      <c r="J134" s="253">
        <f t="shared" si="23"/>
        <v>-14033.333333333334</v>
      </c>
      <c r="K134" s="254">
        <f t="shared" si="24"/>
        <v>-100</v>
      </c>
      <c r="L134" s="119">
        <f t="shared" si="25"/>
        <v>0</v>
      </c>
      <c r="M134" s="99" t="s">
        <v>185</v>
      </c>
      <c r="N134" s="366"/>
      <c r="O134" s="434"/>
      <c r="P134" s="434"/>
    </row>
    <row r="135" spans="1:16" ht="19.5" customHeight="1" x14ac:dyDescent="0.3">
      <c r="A135" s="32">
        <v>36</v>
      </c>
      <c r="B135" s="38" t="s">
        <v>186</v>
      </c>
      <c r="C135" s="93" t="s">
        <v>25</v>
      </c>
      <c r="D135" s="475">
        <f t="shared" si="22"/>
        <v>0</v>
      </c>
      <c r="E135" s="476"/>
      <c r="F135" s="113"/>
      <c r="G135" s="95">
        <v>54533.333333333336</v>
      </c>
      <c r="H135" s="96"/>
      <c r="I135" s="97">
        <f t="shared" si="21"/>
        <v>0</v>
      </c>
      <c r="J135" s="253">
        <f t="shared" si="23"/>
        <v>-54533.333333333336</v>
      </c>
      <c r="K135" s="254">
        <f t="shared" si="24"/>
        <v>-100</v>
      </c>
      <c r="L135" s="119">
        <f t="shared" si="25"/>
        <v>0</v>
      </c>
      <c r="M135" s="99" t="s">
        <v>142</v>
      </c>
      <c r="N135" s="366"/>
      <c r="O135" s="434"/>
      <c r="P135" s="434"/>
    </row>
    <row r="136" spans="1:16" ht="19.5" customHeight="1" x14ac:dyDescent="0.3">
      <c r="A136" s="120">
        <v>37</v>
      </c>
      <c r="B136" s="38" t="s">
        <v>187</v>
      </c>
      <c r="C136" s="93" t="s">
        <v>19</v>
      </c>
      <c r="D136" s="475">
        <f t="shared" si="22"/>
        <v>0</v>
      </c>
      <c r="E136" s="476"/>
      <c r="F136" s="113"/>
      <c r="G136" s="95">
        <v>12466.666666666666</v>
      </c>
      <c r="H136" s="96"/>
      <c r="I136" s="97">
        <f t="shared" si="21"/>
        <v>0</v>
      </c>
      <c r="J136" s="253">
        <f t="shared" si="23"/>
        <v>-12466.666666666666</v>
      </c>
      <c r="K136" s="254">
        <f t="shared" si="24"/>
        <v>-100</v>
      </c>
      <c r="L136" s="119">
        <f t="shared" si="25"/>
        <v>0</v>
      </c>
      <c r="M136" s="99" t="s">
        <v>188</v>
      </c>
      <c r="N136" s="366"/>
      <c r="O136" s="434"/>
      <c r="P136" s="434"/>
    </row>
    <row r="137" spans="1:16" ht="19.5" customHeight="1" x14ac:dyDescent="0.3">
      <c r="A137" s="32">
        <v>38</v>
      </c>
      <c r="B137" s="38" t="s">
        <v>189</v>
      </c>
      <c r="C137" s="93" t="s">
        <v>190</v>
      </c>
      <c r="D137" s="475">
        <f t="shared" si="22"/>
        <v>0</v>
      </c>
      <c r="E137" s="476"/>
      <c r="F137" s="113"/>
      <c r="G137" s="95">
        <v>47833.333333333336</v>
      </c>
      <c r="H137" s="96"/>
      <c r="I137" s="97">
        <f t="shared" si="21"/>
        <v>0</v>
      </c>
      <c r="J137" s="253">
        <f t="shared" si="23"/>
        <v>-47833.333333333336</v>
      </c>
      <c r="K137" s="254">
        <f t="shared" si="24"/>
        <v>-100</v>
      </c>
      <c r="L137" s="119">
        <f t="shared" si="25"/>
        <v>0</v>
      </c>
      <c r="M137" s="99" t="s">
        <v>181</v>
      </c>
      <c r="N137" s="366"/>
      <c r="O137" s="434"/>
      <c r="P137" s="434"/>
    </row>
    <row r="138" spans="1:16" ht="19.5" customHeight="1" x14ac:dyDescent="0.3">
      <c r="A138" s="120">
        <v>39</v>
      </c>
      <c r="B138" s="38" t="s">
        <v>191</v>
      </c>
      <c r="C138" s="93" t="s">
        <v>192</v>
      </c>
      <c r="D138" s="475">
        <f t="shared" si="22"/>
        <v>0</v>
      </c>
      <c r="E138" s="476"/>
      <c r="F138" s="113"/>
      <c r="G138" s="95">
        <v>6716.666666666667</v>
      </c>
      <c r="H138" s="96"/>
      <c r="I138" s="97">
        <f t="shared" si="21"/>
        <v>0</v>
      </c>
      <c r="J138" s="253">
        <f t="shared" si="23"/>
        <v>-6716.666666666667</v>
      </c>
      <c r="K138" s="254">
        <f t="shared" si="24"/>
        <v>-100</v>
      </c>
      <c r="L138" s="119">
        <f t="shared" si="25"/>
        <v>0</v>
      </c>
      <c r="M138" s="99" t="s">
        <v>132</v>
      </c>
      <c r="N138" s="366"/>
      <c r="O138" s="434"/>
      <c r="P138" s="434"/>
    </row>
    <row r="139" spans="1:16" ht="19.5" customHeight="1" x14ac:dyDescent="0.3">
      <c r="A139" s="32">
        <v>40</v>
      </c>
      <c r="B139" s="38" t="s">
        <v>193</v>
      </c>
      <c r="C139" s="93" t="s">
        <v>194</v>
      </c>
      <c r="D139" s="475">
        <f t="shared" si="22"/>
        <v>0</v>
      </c>
      <c r="E139" s="476"/>
      <c r="F139" s="113"/>
      <c r="G139" s="95">
        <v>40833.333333333336</v>
      </c>
      <c r="H139" s="96"/>
      <c r="I139" s="97">
        <f t="shared" si="21"/>
        <v>0</v>
      </c>
      <c r="J139" s="268">
        <f t="shared" si="23"/>
        <v>-40833.333333333336</v>
      </c>
      <c r="K139" s="269">
        <f t="shared" si="24"/>
        <v>-100</v>
      </c>
      <c r="L139" s="119">
        <f t="shared" si="25"/>
        <v>0</v>
      </c>
      <c r="M139" s="99" t="s">
        <v>132</v>
      </c>
      <c r="N139" s="366"/>
      <c r="O139" s="434"/>
      <c r="P139" s="434"/>
    </row>
    <row r="140" spans="1:16" ht="19.5" customHeight="1" x14ac:dyDescent="0.3">
      <c r="A140" s="120">
        <v>41</v>
      </c>
      <c r="B140" s="117" t="s">
        <v>195</v>
      </c>
      <c r="C140" s="64" t="s">
        <v>192</v>
      </c>
      <c r="D140" s="475">
        <f t="shared" si="22"/>
        <v>0</v>
      </c>
      <c r="E140" s="476"/>
      <c r="F140" s="118"/>
      <c r="G140" s="95">
        <v>14216.666666666666</v>
      </c>
      <c r="H140" s="102"/>
      <c r="I140" s="124">
        <f t="shared" si="21"/>
        <v>0</v>
      </c>
      <c r="J140" s="268">
        <f t="shared" si="23"/>
        <v>-14216.666666666666</v>
      </c>
      <c r="K140" s="269">
        <f t="shared" si="24"/>
        <v>-100</v>
      </c>
      <c r="L140" s="125">
        <f t="shared" si="25"/>
        <v>0</v>
      </c>
      <c r="M140" s="112" t="s">
        <v>162</v>
      </c>
      <c r="N140" s="366"/>
      <c r="O140" s="434"/>
      <c r="P140" s="434"/>
    </row>
    <row r="141" spans="1:16" ht="19.5" customHeight="1" x14ac:dyDescent="0.3">
      <c r="A141" s="32">
        <v>42</v>
      </c>
      <c r="B141" s="117" t="s">
        <v>46</v>
      </c>
      <c r="C141" s="64" t="s">
        <v>196</v>
      </c>
      <c r="D141" s="475">
        <f t="shared" si="22"/>
        <v>0</v>
      </c>
      <c r="E141" s="476"/>
      <c r="F141" s="118"/>
      <c r="G141" s="95">
        <v>87066.666666666672</v>
      </c>
      <c r="H141" s="102"/>
      <c r="I141" s="124">
        <f t="shared" si="21"/>
        <v>0</v>
      </c>
      <c r="J141" s="268">
        <f t="shared" si="23"/>
        <v>-87066.666666666672</v>
      </c>
      <c r="K141" s="269">
        <f t="shared" si="24"/>
        <v>-100</v>
      </c>
      <c r="L141" s="125">
        <f t="shared" si="25"/>
        <v>0</v>
      </c>
      <c r="M141" s="112" t="s">
        <v>162</v>
      </c>
      <c r="N141" s="366"/>
      <c r="O141" s="434"/>
      <c r="P141" s="434"/>
    </row>
    <row r="142" spans="1:16" ht="19.5" customHeight="1" x14ac:dyDescent="0.3">
      <c r="A142" s="120">
        <v>43</v>
      </c>
      <c r="B142" s="63" t="s">
        <v>46</v>
      </c>
      <c r="C142" s="126" t="s">
        <v>197</v>
      </c>
      <c r="D142" s="452">
        <f t="shared" si="22"/>
        <v>0</v>
      </c>
      <c r="E142" s="453"/>
      <c r="F142" s="111"/>
      <c r="G142" s="127">
        <v>870.66666666666663</v>
      </c>
      <c r="H142" s="102"/>
      <c r="I142" s="124">
        <f t="shared" si="21"/>
        <v>0</v>
      </c>
      <c r="J142" s="382">
        <f t="shared" si="23"/>
        <v>-870.66666666666663</v>
      </c>
      <c r="K142" s="287">
        <f t="shared" si="24"/>
        <v>-100</v>
      </c>
      <c r="L142" s="125">
        <f t="shared" si="25"/>
        <v>0</v>
      </c>
      <c r="M142" s="112" t="s">
        <v>162</v>
      </c>
      <c r="N142" s="366"/>
      <c r="O142" s="434"/>
      <c r="P142" s="434"/>
    </row>
    <row r="143" spans="1:16" ht="19.5" customHeight="1" x14ac:dyDescent="0.3">
      <c r="A143" s="32">
        <v>44</v>
      </c>
      <c r="B143" s="47" t="s">
        <v>198</v>
      </c>
      <c r="C143" s="93" t="s">
        <v>152</v>
      </c>
      <c r="D143" s="452">
        <f t="shared" si="22"/>
        <v>0</v>
      </c>
      <c r="E143" s="453"/>
      <c r="F143" s="128"/>
      <c r="G143" s="95">
        <v>5866.666666666667</v>
      </c>
      <c r="H143" s="96"/>
      <c r="I143" s="124">
        <f t="shared" si="21"/>
        <v>0</v>
      </c>
      <c r="J143" s="268">
        <f t="shared" si="23"/>
        <v>-5866.666666666667</v>
      </c>
      <c r="K143" s="269">
        <f t="shared" si="24"/>
        <v>-100</v>
      </c>
      <c r="L143" s="125">
        <f t="shared" si="25"/>
        <v>0</v>
      </c>
      <c r="M143" s="99" t="s">
        <v>199</v>
      </c>
      <c r="N143" s="366"/>
      <c r="O143" s="434"/>
      <c r="P143" s="434"/>
    </row>
    <row r="144" spans="1:16" ht="19.5" customHeight="1" x14ac:dyDescent="0.3">
      <c r="A144" s="120">
        <v>45</v>
      </c>
      <c r="B144" s="63" t="s">
        <v>200</v>
      </c>
      <c r="C144" s="64" t="s">
        <v>152</v>
      </c>
      <c r="D144" s="452">
        <f t="shared" si="22"/>
        <v>0</v>
      </c>
      <c r="E144" s="453"/>
      <c r="F144" s="129"/>
      <c r="G144" s="127">
        <v>3700</v>
      </c>
      <c r="H144" s="102"/>
      <c r="I144" s="124">
        <f t="shared" si="21"/>
        <v>0</v>
      </c>
      <c r="J144" s="383">
        <f t="shared" si="23"/>
        <v>-3700</v>
      </c>
      <c r="K144" s="277">
        <f t="shared" si="24"/>
        <v>-100</v>
      </c>
      <c r="L144" s="125">
        <f t="shared" si="25"/>
        <v>0</v>
      </c>
      <c r="M144" s="112" t="s">
        <v>199</v>
      </c>
      <c r="N144" s="366"/>
      <c r="O144" s="434"/>
      <c r="P144" s="434"/>
    </row>
    <row r="145" spans="1:14" ht="19.5" customHeight="1" x14ac:dyDescent="0.3">
      <c r="A145" s="32">
        <v>46</v>
      </c>
      <c r="B145" s="47" t="s">
        <v>201</v>
      </c>
      <c r="C145" s="93" t="s">
        <v>38</v>
      </c>
      <c r="D145" s="452">
        <f t="shared" si="22"/>
        <v>0</v>
      </c>
      <c r="E145" s="453"/>
      <c r="F145" s="128"/>
      <c r="G145" s="95">
        <v>13233.333333333334</v>
      </c>
      <c r="H145" s="102"/>
      <c r="I145" s="124">
        <f t="shared" si="21"/>
        <v>0</v>
      </c>
      <c r="J145" s="382">
        <f t="shared" si="23"/>
        <v>-13233.333333333334</v>
      </c>
      <c r="K145" s="287">
        <f t="shared" si="24"/>
        <v>-100</v>
      </c>
      <c r="L145" s="125">
        <f t="shared" si="25"/>
        <v>0</v>
      </c>
      <c r="M145" s="99" t="s">
        <v>162</v>
      </c>
      <c r="N145" s="366"/>
    </row>
    <row r="146" spans="1:14" ht="19.5" customHeight="1" x14ac:dyDescent="0.3">
      <c r="A146" s="120">
        <v>47</v>
      </c>
      <c r="B146" s="47" t="s">
        <v>202</v>
      </c>
      <c r="C146" s="34" t="s">
        <v>19</v>
      </c>
      <c r="D146" s="452">
        <f t="shared" si="22"/>
        <v>0</v>
      </c>
      <c r="E146" s="453"/>
      <c r="F146" s="35"/>
      <c r="G146" s="95">
        <v>10333.333333333334</v>
      </c>
      <c r="H146" s="102"/>
      <c r="I146" s="124">
        <f t="shared" si="21"/>
        <v>0</v>
      </c>
      <c r="J146" s="371">
        <f t="shared" si="23"/>
        <v>-10333.333333333334</v>
      </c>
      <c r="K146" s="258">
        <f t="shared" si="24"/>
        <v>-100</v>
      </c>
      <c r="L146" s="125">
        <f t="shared" si="25"/>
        <v>0</v>
      </c>
      <c r="M146" s="99" t="s">
        <v>203</v>
      </c>
      <c r="N146" s="366"/>
    </row>
    <row r="147" spans="1:14" ht="19.5" customHeight="1" x14ac:dyDescent="0.3">
      <c r="A147" s="32">
        <v>48</v>
      </c>
      <c r="B147" s="47" t="s">
        <v>204</v>
      </c>
      <c r="C147" s="34" t="s">
        <v>19</v>
      </c>
      <c r="D147" s="452">
        <f t="shared" si="22"/>
        <v>0</v>
      </c>
      <c r="E147" s="453"/>
      <c r="F147" s="35"/>
      <c r="G147" s="95">
        <v>8903.3333333333339</v>
      </c>
      <c r="H147" s="96"/>
      <c r="I147" s="124">
        <f t="shared" si="21"/>
        <v>0</v>
      </c>
      <c r="J147" s="257">
        <f t="shared" si="23"/>
        <v>-8903.3333333333339</v>
      </c>
      <c r="K147" s="258">
        <f t="shared" si="24"/>
        <v>-100</v>
      </c>
      <c r="L147" s="21">
        <f t="shared" si="25"/>
        <v>0</v>
      </c>
      <c r="M147" s="99" t="s">
        <v>203</v>
      </c>
    </row>
    <row r="148" spans="1:14" ht="19.5" customHeight="1" x14ac:dyDescent="0.3">
      <c r="A148" s="120">
        <v>49</v>
      </c>
      <c r="B148" s="47" t="s">
        <v>205</v>
      </c>
      <c r="C148" s="93" t="s">
        <v>19</v>
      </c>
      <c r="D148" s="452">
        <f t="shared" si="22"/>
        <v>0</v>
      </c>
      <c r="E148" s="453"/>
      <c r="F148" s="130"/>
      <c r="G148" s="95">
        <v>5376.666666666667</v>
      </c>
      <c r="H148" s="96"/>
      <c r="I148" s="124">
        <f t="shared" si="21"/>
        <v>0</v>
      </c>
      <c r="J148" s="253">
        <f t="shared" si="23"/>
        <v>-5376.666666666667</v>
      </c>
      <c r="K148" s="277">
        <f t="shared" si="24"/>
        <v>-100</v>
      </c>
      <c r="L148" s="21">
        <f t="shared" si="25"/>
        <v>0</v>
      </c>
      <c r="M148" s="99" t="s">
        <v>206</v>
      </c>
    </row>
    <row r="149" spans="1:14" ht="19.5" customHeight="1" x14ac:dyDescent="0.3">
      <c r="A149" s="32">
        <v>50</v>
      </c>
      <c r="B149" s="47" t="s">
        <v>207</v>
      </c>
      <c r="C149" s="93" t="s">
        <v>208</v>
      </c>
      <c r="D149" s="452">
        <f t="shared" si="22"/>
        <v>0</v>
      </c>
      <c r="E149" s="453"/>
      <c r="F149" s="130"/>
      <c r="G149" s="95">
        <v>19300</v>
      </c>
      <c r="H149" s="96"/>
      <c r="I149" s="124">
        <f t="shared" si="21"/>
        <v>0</v>
      </c>
      <c r="J149" s="257">
        <f t="shared" si="23"/>
        <v>-19300</v>
      </c>
      <c r="K149" s="258">
        <f t="shared" si="24"/>
        <v>-100</v>
      </c>
      <c r="L149" s="21">
        <f t="shared" si="25"/>
        <v>0</v>
      </c>
      <c r="M149" s="99" t="s">
        <v>206</v>
      </c>
    </row>
    <row r="150" spans="1:14" ht="19.5" customHeight="1" x14ac:dyDescent="0.3">
      <c r="A150" s="120">
        <v>51</v>
      </c>
      <c r="B150" s="47" t="s">
        <v>209</v>
      </c>
      <c r="C150" s="93" t="s">
        <v>152</v>
      </c>
      <c r="D150" s="452">
        <f t="shared" si="22"/>
        <v>0</v>
      </c>
      <c r="E150" s="453"/>
      <c r="F150" s="130"/>
      <c r="G150" s="95">
        <v>8433.3333333333339</v>
      </c>
      <c r="H150" s="96"/>
      <c r="I150" s="124">
        <f t="shared" si="21"/>
        <v>0</v>
      </c>
      <c r="J150" s="253">
        <f t="shared" si="23"/>
        <v>-8433.3333333333339</v>
      </c>
      <c r="K150" s="277">
        <f t="shared" si="24"/>
        <v>-100</v>
      </c>
      <c r="L150" s="21">
        <f t="shared" si="25"/>
        <v>0</v>
      </c>
      <c r="M150" s="99" t="s">
        <v>162</v>
      </c>
    </row>
    <row r="151" spans="1:14" ht="19.5" customHeight="1" x14ac:dyDescent="0.3">
      <c r="A151" s="32">
        <v>52</v>
      </c>
      <c r="B151" s="47" t="s">
        <v>210</v>
      </c>
      <c r="C151" s="93" t="s">
        <v>211</v>
      </c>
      <c r="D151" s="452">
        <f>$G$223</f>
        <v>19666.666666666668</v>
      </c>
      <c r="E151" s="453"/>
      <c r="F151" s="130"/>
      <c r="G151" s="95">
        <v>19666.666666666668</v>
      </c>
      <c r="H151" s="96"/>
      <c r="I151" s="124">
        <f>$D$151</f>
        <v>19666.666666666668</v>
      </c>
      <c r="J151" s="268">
        <f t="shared" si="23"/>
        <v>0</v>
      </c>
      <c r="K151" s="287">
        <f t="shared" si="24"/>
        <v>-100</v>
      </c>
      <c r="L151" s="21">
        <f t="shared" si="25"/>
        <v>0</v>
      </c>
      <c r="M151" s="99" t="s">
        <v>162</v>
      </c>
    </row>
    <row r="152" spans="1:14" ht="19.5" customHeight="1" x14ac:dyDescent="0.3">
      <c r="A152" s="120">
        <v>53</v>
      </c>
      <c r="B152" s="63" t="s">
        <v>212</v>
      </c>
      <c r="C152" s="93" t="s">
        <v>213</v>
      </c>
      <c r="D152" s="452">
        <f>I152</f>
        <v>0</v>
      </c>
      <c r="E152" s="453"/>
      <c r="F152" s="130"/>
      <c r="G152" s="95">
        <v>3606.6666666666665</v>
      </c>
      <c r="H152" s="96"/>
      <c r="I152" s="124">
        <f t="shared" si="21"/>
        <v>0</v>
      </c>
      <c r="J152" s="268">
        <f t="shared" si="23"/>
        <v>-3606.6666666666665</v>
      </c>
      <c r="K152" s="287">
        <f t="shared" si="24"/>
        <v>-100</v>
      </c>
      <c r="L152" s="21">
        <f t="shared" si="25"/>
        <v>0</v>
      </c>
      <c r="M152" s="99" t="s">
        <v>214</v>
      </c>
    </row>
    <row r="153" spans="1:14" ht="19.5" customHeight="1" x14ac:dyDescent="0.3">
      <c r="A153" s="32">
        <v>54</v>
      </c>
      <c r="B153" s="131" t="s">
        <v>215</v>
      </c>
      <c r="C153" s="93" t="s">
        <v>213</v>
      </c>
      <c r="D153" s="452">
        <f>I153</f>
        <v>3016.6666666666665</v>
      </c>
      <c r="E153" s="453"/>
      <c r="F153" s="130"/>
      <c r="G153" s="95">
        <v>3016.6666666666665</v>
      </c>
      <c r="H153" s="96"/>
      <c r="I153" s="132">
        <f>$G$225</f>
        <v>3016.6666666666665</v>
      </c>
      <c r="J153" s="268">
        <f t="shared" si="23"/>
        <v>0</v>
      </c>
      <c r="K153" s="287">
        <f t="shared" si="24"/>
        <v>-100</v>
      </c>
      <c r="L153" s="21">
        <f t="shared" si="25"/>
        <v>0</v>
      </c>
      <c r="M153" s="99" t="s">
        <v>216</v>
      </c>
    </row>
    <row r="154" spans="1:14" ht="19.5" customHeight="1" x14ac:dyDescent="0.3">
      <c r="A154" s="120">
        <v>55</v>
      </c>
      <c r="B154" s="63" t="s">
        <v>217</v>
      </c>
      <c r="C154" s="37" t="s">
        <v>45</v>
      </c>
      <c r="D154" s="452">
        <f>I154</f>
        <v>0</v>
      </c>
      <c r="E154" s="453"/>
      <c r="F154" s="130"/>
      <c r="G154" s="95">
        <v>29333.333333333332</v>
      </c>
      <c r="H154" s="96"/>
      <c r="I154" s="124">
        <f>H154</f>
        <v>0</v>
      </c>
      <c r="J154" s="253">
        <f t="shared" si="23"/>
        <v>-29333.333333333332</v>
      </c>
      <c r="K154" s="277">
        <f t="shared" si="24"/>
        <v>-100</v>
      </c>
      <c r="L154" s="133">
        <f t="shared" si="25"/>
        <v>0</v>
      </c>
      <c r="M154" s="99" t="s">
        <v>142</v>
      </c>
    </row>
    <row r="155" spans="1:14" ht="19.5" customHeight="1" x14ac:dyDescent="0.3">
      <c r="A155" s="32">
        <v>56</v>
      </c>
      <c r="B155" s="63" t="s">
        <v>218</v>
      </c>
      <c r="C155" s="34" t="s">
        <v>76</v>
      </c>
      <c r="D155" s="452">
        <f>I155</f>
        <v>0</v>
      </c>
      <c r="E155" s="453"/>
      <c r="F155" s="130"/>
      <c r="G155" s="95">
        <v>6833.333333333333</v>
      </c>
      <c r="H155" s="96"/>
      <c r="I155" s="124">
        <f>H155</f>
        <v>0</v>
      </c>
      <c r="J155" s="253">
        <f t="shared" si="23"/>
        <v>-6833.333333333333</v>
      </c>
      <c r="K155" s="277">
        <f t="shared" si="24"/>
        <v>-100</v>
      </c>
      <c r="L155" s="133">
        <f t="shared" si="25"/>
        <v>0</v>
      </c>
      <c r="M155" s="99" t="s">
        <v>219</v>
      </c>
    </row>
    <row r="156" spans="1:14" ht="19.5" customHeight="1" x14ac:dyDescent="0.3">
      <c r="A156" s="120">
        <v>57</v>
      </c>
      <c r="B156" s="63" t="s">
        <v>220</v>
      </c>
      <c r="C156" s="34" t="s">
        <v>76</v>
      </c>
      <c r="D156" s="452">
        <f>I156</f>
        <v>0</v>
      </c>
      <c r="E156" s="453"/>
      <c r="F156" s="130"/>
      <c r="G156" s="95">
        <v>8733.3333333333339</v>
      </c>
      <c r="H156" s="96"/>
      <c r="I156" s="124">
        <f>H156</f>
        <v>0</v>
      </c>
      <c r="J156" s="268">
        <f t="shared" si="23"/>
        <v>-8733.3333333333339</v>
      </c>
      <c r="K156" s="287">
        <f t="shared" si="24"/>
        <v>-100</v>
      </c>
      <c r="L156" s="21">
        <f t="shared" si="25"/>
        <v>0</v>
      </c>
      <c r="M156" s="99" t="s">
        <v>221</v>
      </c>
    </row>
    <row r="157" spans="1:14" ht="19.5" customHeight="1" x14ac:dyDescent="0.3">
      <c r="A157" s="32">
        <v>58</v>
      </c>
      <c r="B157" s="63" t="s">
        <v>222</v>
      </c>
      <c r="C157" s="34" t="s">
        <v>25</v>
      </c>
      <c r="D157" s="452">
        <f>$G$229</f>
        <v>13533.333333333334</v>
      </c>
      <c r="E157" s="453"/>
      <c r="F157" s="130"/>
      <c r="G157" s="95">
        <v>13533.333333333334</v>
      </c>
      <c r="H157" s="96"/>
      <c r="I157" s="124">
        <f>$D$157</f>
        <v>13533.333333333334</v>
      </c>
      <c r="J157" s="253">
        <f t="shared" si="23"/>
        <v>0</v>
      </c>
      <c r="K157" s="277">
        <f t="shared" si="24"/>
        <v>-100</v>
      </c>
      <c r="L157" s="21">
        <f t="shared" si="25"/>
        <v>0</v>
      </c>
      <c r="M157" s="99" t="s">
        <v>181</v>
      </c>
    </row>
    <row r="158" spans="1:14" ht="19.5" customHeight="1" x14ac:dyDescent="0.3">
      <c r="A158" s="120">
        <v>59</v>
      </c>
      <c r="B158" s="63" t="s">
        <v>223</v>
      </c>
      <c r="C158" s="34" t="s">
        <v>224</v>
      </c>
      <c r="D158" s="452">
        <f>$G$230</f>
        <v>15466.666666666666</v>
      </c>
      <c r="E158" s="453"/>
      <c r="F158" s="130"/>
      <c r="G158" s="95">
        <v>15466.666666666666</v>
      </c>
      <c r="H158" s="96"/>
      <c r="I158" s="124">
        <f>$D$158</f>
        <v>15466.666666666666</v>
      </c>
      <c r="J158" s="268">
        <f t="shared" si="23"/>
        <v>0</v>
      </c>
      <c r="K158" s="287">
        <f t="shared" si="24"/>
        <v>-100</v>
      </c>
      <c r="L158" s="21">
        <f t="shared" si="25"/>
        <v>0</v>
      </c>
      <c r="M158" s="99" t="s">
        <v>181</v>
      </c>
    </row>
    <row r="159" spans="1:14" ht="19.5" customHeight="1" x14ac:dyDescent="0.3">
      <c r="A159" s="32">
        <v>60</v>
      </c>
      <c r="B159" s="63" t="s">
        <v>24</v>
      </c>
      <c r="C159" s="34" t="s">
        <v>25</v>
      </c>
      <c r="D159" s="452">
        <f>I159</f>
        <v>0</v>
      </c>
      <c r="E159" s="453"/>
      <c r="F159" s="130"/>
      <c r="G159" s="95">
        <v>16233.333333333334</v>
      </c>
      <c r="H159" s="96"/>
      <c r="I159" s="124">
        <f>H159</f>
        <v>0</v>
      </c>
      <c r="J159" s="253">
        <f t="shared" si="23"/>
        <v>-16233.333333333334</v>
      </c>
      <c r="K159" s="277">
        <f t="shared" si="24"/>
        <v>-100</v>
      </c>
      <c r="L159" s="21">
        <f>(H159/G159)*100</f>
        <v>0</v>
      </c>
      <c r="M159" s="99"/>
    </row>
    <row r="160" spans="1:14" ht="19.5" customHeight="1" x14ac:dyDescent="0.3">
      <c r="A160" s="120">
        <v>61</v>
      </c>
      <c r="B160" s="63" t="s">
        <v>24</v>
      </c>
      <c r="C160" s="34" t="s">
        <v>19</v>
      </c>
      <c r="D160" s="452">
        <f>I160</f>
        <v>0</v>
      </c>
      <c r="E160" s="453"/>
      <c r="F160" s="130"/>
      <c r="G160" s="95">
        <v>1623.3333333333333</v>
      </c>
      <c r="H160" s="96"/>
      <c r="I160" s="124">
        <f>H160</f>
        <v>0</v>
      </c>
      <c r="J160" s="253">
        <f t="shared" si="23"/>
        <v>-1623.3333333333333</v>
      </c>
      <c r="K160" s="277">
        <f t="shared" si="24"/>
        <v>-100</v>
      </c>
      <c r="L160" s="21">
        <f>(H160/G160)*100</f>
        <v>0</v>
      </c>
      <c r="M160" s="99"/>
    </row>
    <row r="161" spans="1:15" ht="19.5" customHeight="1" x14ac:dyDescent="0.3">
      <c r="A161" s="32">
        <v>62</v>
      </c>
      <c r="B161" s="63" t="s">
        <v>225</v>
      </c>
      <c r="C161" s="34" t="s">
        <v>19</v>
      </c>
      <c r="D161" s="452">
        <f>I161</f>
        <v>0</v>
      </c>
      <c r="E161" s="453"/>
      <c r="F161" s="130"/>
      <c r="G161" s="95">
        <v>29629</v>
      </c>
      <c r="H161" s="96"/>
      <c r="I161" s="124">
        <f>H161</f>
        <v>0</v>
      </c>
      <c r="J161" s="257">
        <f t="shared" si="23"/>
        <v>-29629</v>
      </c>
      <c r="K161" s="258">
        <f t="shared" si="24"/>
        <v>-100</v>
      </c>
      <c r="L161" s="21">
        <f>(H161/G161)*100</f>
        <v>0</v>
      </c>
      <c r="M161" s="99"/>
      <c r="O161" s="434"/>
    </row>
    <row r="162" spans="1:15" ht="19.5" customHeight="1" x14ac:dyDescent="0.3">
      <c r="A162" s="288">
        <v>63</v>
      </c>
      <c r="B162" s="289" t="s">
        <v>39</v>
      </c>
      <c r="C162" s="260" t="s">
        <v>40</v>
      </c>
      <c r="D162" s="485">
        <f>I162</f>
        <v>0</v>
      </c>
      <c r="E162" s="486"/>
      <c r="F162" s="290"/>
      <c r="G162" s="292">
        <v>49483.333333333336</v>
      </c>
      <c r="H162" s="293"/>
      <c r="I162" s="294">
        <f>H162</f>
        <v>0</v>
      </c>
      <c r="J162" s="253">
        <f t="shared" si="23"/>
        <v>-49483.333333333336</v>
      </c>
      <c r="K162" s="277">
        <f t="shared" si="24"/>
        <v>-100</v>
      </c>
      <c r="L162" s="291">
        <f>(H162/G162)*100</f>
        <v>0</v>
      </c>
      <c r="M162" s="103"/>
      <c r="O162" s="434"/>
    </row>
    <row r="163" spans="1:15" ht="19.5" customHeight="1" x14ac:dyDescent="0.3">
      <c r="A163" s="23">
        <v>64</v>
      </c>
      <c r="B163" s="134" t="s">
        <v>226</v>
      </c>
      <c r="C163" s="135" t="s">
        <v>56</v>
      </c>
      <c r="D163" s="487"/>
      <c r="E163" s="488"/>
      <c r="F163" s="136"/>
      <c r="G163" s="137"/>
      <c r="H163" s="138"/>
      <c r="I163" s="139"/>
      <c r="J163" s="386"/>
      <c r="K163" s="388"/>
      <c r="L163" s="57" t="e">
        <f t="shared" si="25"/>
        <v>#DIV/0!</v>
      </c>
      <c r="M163" s="140"/>
      <c r="O163" s="434"/>
    </row>
    <row r="164" spans="1:15" ht="19.5" customHeight="1" x14ac:dyDescent="0.3">
      <c r="A164" s="114">
        <v>65</v>
      </c>
      <c r="B164" s="134" t="s">
        <v>57</v>
      </c>
      <c r="C164" s="135" t="s">
        <v>56</v>
      </c>
      <c r="D164" s="487"/>
      <c r="E164" s="488"/>
      <c r="F164" s="136"/>
      <c r="G164" s="137"/>
      <c r="H164" s="138"/>
      <c r="I164" s="139"/>
      <c r="J164" s="386"/>
      <c r="K164" s="388"/>
      <c r="L164" s="57" t="e">
        <f t="shared" si="25"/>
        <v>#DIV/0!</v>
      </c>
      <c r="M164" s="140"/>
      <c r="O164" s="434"/>
    </row>
    <row r="165" spans="1:15" ht="19.5" customHeight="1" x14ac:dyDescent="0.3">
      <c r="A165" s="23">
        <v>66</v>
      </c>
      <c r="B165" s="141" t="s">
        <v>227</v>
      </c>
      <c r="C165" s="25" t="s">
        <v>44</v>
      </c>
      <c r="D165" s="487"/>
      <c r="E165" s="488"/>
      <c r="F165" s="136"/>
      <c r="G165" s="137"/>
      <c r="H165" s="138"/>
      <c r="I165" s="139"/>
      <c r="J165" s="386"/>
      <c r="K165" s="388"/>
      <c r="L165" s="57" t="e">
        <f>(H165/G165)*100</f>
        <v>#DIV/0!</v>
      </c>
      <c r="M165" s="108"/>
      <c r="O165" s="434"/>
    </row>
    <row r="166" spans="1:15" ht="19.5" customHeight="1" x14ac:dyDescent="0.3">
      <c r="A166" s="114">
        <v>67</v>
      </c>
      <c r="B166" s="141" t="s">
        <v>228</v>
      </c>
      <c r="C166" s="25" t="s">
        <v>45</v>
      </c>
      <c r="D166" s="487"/>
      <c r="E166" s="488"/>
      <c r="F166" s="136"/>
      <c r="G166" s="137"/>
      <c r="H166" s="138"/>
      <c r="I166" s="139"/>
      <c r="J166" s="386"/>
      <c r="K166" s="388"/>
      <c r="L166" s="57" t="e">
        <f>(H166/G166)*100</f>
        <v>#DIV/0!</v>
      </c>
      <c r="M166" s="108"/>
      <c r="O166" s="434"/>
    </row>
    <row r="167" spans="1:15" ht="19.5" customHeight="1" thickBot="1" x14ac:dyDescent="0.35">
      <c r="A167" s="23">
        <v>68</v>
      </c>
      <c r="B167" s="142" t="s">
        <v>229</v>
      </c>
      <c r="C167" s="143" t="s">
        <v>230</v>
      </c>
      <c r="D167" s="456">
        <f>I167</f>
        <v>0</v>
      </c>
      <c r="E167" s="457"/>
      <c r="F167" s="144"/>
      <c r="G167" s="145"/>
      <c r="H167" s="146"/>
      <c r="I167" s="147"/>
      <c r="J167" s="386"/>
      <c r="K167" s="388"/>
      <c r="L167" s="57"/>
      <c r="M167" s="148" t="s">
        <v>231</v>
      </c>
      <c r="O167" s="434"/>
    </row>
    <row r="168" spans="1:15" ht="19.5" customHeight="1" thickBot="1" x14ac:dyDescent="0.35">
      <c r="A168" s="315"/>
      <c r="B168" s="496" t="s">
        <v>121</v>
      </c>
      <c r="C168" s="496"/>
      <c r="D168" s="464"/>
      <c r="E168" s="497"/>
      <c r="F168" s="316"/>
      <c r="G168" s="431"/>
      <c r="H168" s="431"/>
      <c r="I168" s="317"/>
      <c r="J168" s="389"/>
      <c r="K168" s="250">
        <f>AVERAGE(K100:K161)</f>
        <v>-98.360655737704917</v>
      </c>
      <c r="L168" s="431"/>
      <c r="M168" s="149"/>
      <c r="O168" s="434" t="s">
        <v>232</v>
      </c>
    </row>
    <row r="169" spans="1:15" ht="19.5" customHeight="1" thickBot="1" x14ac:dyDescent="0.35">
      <c r="A169" s="70"/>
      <c r="B169" s="73"/>
      <c r="C169" s="72"/>
      <c r="D169" s="73"/>
      <c r="E169" s="73"/>
      <c r="F169" s="73"/>
      <c r="G169" s="73"/>
      <c r="J169" s="436"/>
      <c r="K169" s="150"/>
      <c r="O169" s="434"/>
    </row>
    <row r="170" spans="1:15" ht="19.5" customHeight="1" thickBot="1" x14ac:dyDescent="0.35">
      <c r="A170" s="498" t="s">
        <v>2</v>
      </c>
      <c r="B170" s="499"/>
      <c r="C170" s="501" t="s">
        <v>233</v>
      </c>
      <c r="D170" s="501"/>
      <c r="E170" s="501"/>
      <c r="F170" s="501"/>
      <c r="G170" s="463"/>
      <c r="H170" s="318"/>
      <c r="I170" s="318"/>
      <c r="M170" s="319"/>
      <c r="O170" s="434"/>
    </row>
    <row r="171" spans="1:15" ht="19.5" customHeight="1" thickBot="1" x14ac:dyDescent="0.35">
      <c r="A171" s="500"/>
      <c r="B171" s="500"/>
      <c r="C171" s="152" t="s">
        <v>234</v>
      </c>
      <c r="D171" s="153" t="s">
        <v>235</v>
      </c>
      <c r="E171" s="153" t="s">
        <v>236</v>
      </c>
      <c r="F171" s="153" t="s">
        <v>124</v>
      </c>
      <c r="G171" s="154" t="s">
        <v>237</v>
      </c>
      <c r="O171" s="434"/>
    </row>
    <row r="172" spans="1:15" ht="19.5" customHeight="1" x14ac:dyDescent="0.3">
      <c r="A172" s="84">
        <v>1</v>
      </c>
      <c r="B172" s="155" t="s">
        <v>126</v>
      </c>
      <c r="C172" s="156">
        <v>2520</v>
      </c>
      <c r="D172" s="320">
        <v>2520</v>
      </c>
      <c r="E172" s="320">
        <v>2510</v>
      </c>
      <c r="F172" s="157"/>
      <c r="G172" s="158">
        <f>SUM(C172:E172)/3</f>
        <v>2516.6666666666665</v>
      </c>
      <c r="O172" s="434"/>
    </row>
    <row r="173" spans="1:15" ht="19.5" customHeight="1" x14ac:dyDescent="0.3">
      <c r="A173" s="32">
        <v>2</v>
      </c>
      <c r="B173" s="159" t="s">
        <v>129</v>
      </c>
      <c r="C173" s="160">
        <v>12100</v>
      </c>
      <c r="D173" s="321">
        <v>12000</v>
      </c>
      <c r="E173" s="321">
        <v>12000</v>
      </c>
      <c r="F173" s="161"/>
      <c r="G173" s="162">
        <f t="shared" ref="G173:G236" si="26">SUM(C173:E173)/3</f>
        <v>12033.333333333334</v>
      </c>
      <c r="O173" s="434"/>
    </row>
    <row r="174" spans="1:15" ht="19.5" customHeight="1" x14ac:dyDescent="0.3">
      <c r="A174" s="59">
        <v>3</v>
      </c>
      <c r="B174" s="163" t="s">
        <v>131</v>
      </c>
      <c r="C174" s="164">
        <v>15600</v>
      </c>
      <c r="D174" s="322">
        <v>15600</v>
      </c>
      <c r="E174" s="322">
        <v>15500</v>
      </c>
      <c r="F174" s="165"/>
      <c r="G174" s="162">
        <f t="shared" si="26"/>
        <v>15566.666666666666</v>
      </c>
      <c r="J174" s="151"/>
      <c r="O174" s="434"/>
    </row>
    <row r="175" spans="1:15" ht="19.5" customHeight="1" x14ac:dyDescent="0.3">
      <c r="A175" s="32">
        <v>4</v>
      </c>
      <c r="B175" s="163" t="s">
        <v>133</v>
      </c>
      <c r="C175" s="164">
        <v>13400</v>
      </c>
      <c r="D175" s="322">
        <v>13400</v>
      </c>
      <c r="E175" s="322">
        <v>13300</v>
      </c>
      <c r="F175" s="165"/>
      <c r="G175" s="162">
        <f t="shared" si="26"/>
        <v>13366.666666666666</v>
      </c>
      <c r="J175" s="151"/>
      <c r="O175" s="434"/>
    </row>
    <row r="176" spans="1:15" ht="19.5" customHeight="1" x14ac:dyDescent="0.3">
      <c r="A176" s="166">
        <v>5</v>
      </c>
      <c r="B176" s="140" t="s">
        <v>135</v>
      </c>
      <c r="C176" s="428">
        <v>18700</v>
      </c>
      <c r="D176" s="429">
        <v>18800</v>
      </c>
      <c r="E176" s="429">
        <v>18700</v>
      </c>
      <c r="F176" s="430"/>
      <c r="G176" s="425">
        <f t="shared" si="26"/>
        <v>18733.333333333332</v>
      </c>
      <c r="J176" s="151"/>
      <c r="O176" s="434"/>
    </row>
    <row r="177" spans="1:14" ht="19.5" customHeight="1" x14ac:dyDescent="0.3">
      <c r="A177" s="166">
        <v>6</v>
      </c>
      <c r="B177" s="140" t="s">
        <v>137</v>
      </c>
      <c r="C177" s="428">
        <v>12650</v>
      </c>
      <c r="D177" s="429">
        <v>12650</v>
      </c>
      <c r="E177" s="429">
        <v>12600</v>
      </c>
      <c r="F177" s="430"/>
      <c r="G177" s="425">
        <f t="shared" si="26"/>
        <v>12633.333333333334</v>
      </c>
      <c r="J177" s="151"/>
    </row>
    <row r="178" spans="1:14" ht="19.5" customHeight="1" x14ac:dyDescent="0.3">
      <c r="A178" s="59">
        <v>7</v>
      </c>
      <c r="B178" s="103" t="s">
        <v>139</v>
      </c>
      <c r="C178" s="164">
        <v>40600</v>
      </c>
      <c r="D178" s="322">
        <v>40700</v>
      </c>
      <c r="E178" s="322">
        <v>40600</v>
      </c>
      <c r="F178" s="165"/>
      <c r="G178" s="162">
        <f t="shared" si="26"/>
        <v>40633.333333333336</v>
      </c>
      <c r="J178" s="151"/>
    </row>
    <row r="179" spans="1:14" ht="19.5" customHeight="1" x14ac:dyDescent="0.3">
      <c r="A179" s="32">
        <v>8</v>
      </c>
      <c r="B179" s="103" t="s">
        <v>140</v>
      </c>
      <c r="C179" s="164">
        <v>27800</v>
      </c>
      <c r="D179" s="322">
        <v>27750</v>
      </c>
      <c r="E179" s="322">
        <v>27800</v>
      </c>
      <c r="F179" s="165"/>
      <c r="G179" s="162">
        <f t="shared" si="26"/>
        <v>27783.333333333332</v>
      </c>
      <c r="J179" s="151"/>
    </row>
    <row r="180" spans="1:14" ht="19.5" customHeight="1" x14ac:dyDescent="0.3">
      <c r="A180" s="32">
        <v>9</v>
      </c>
      <c r="B180" s="123" t="s">
        <v>143</v>
      </c>
      <c r="C180" s="167">
        <v>15400</v>
      </c>
      <c r="D180" s="323">
        <v>15400</v>
      </c>
      <c r="E180" s="323">
        <v>15400</v>
      </c>
      <c r="F180" s="165"/>
      <c r="G180" s="162">
        <f t="shared" si="26"/>
        <v>15400</v>
      </c>
      <c r="H180" s="324"/>
      <c r="I180" s="324"/>
      <c r="J180" s="151"/>
    </row>
    <row r="181" spans="1:14" ht="19.5" customHeight="1" x14ac:dyDescent="0.3">
      <c r="A181" s="32">
        <v>10</v>
      </c>
      <c r="B181" s="123" t="s">
        <v>145</v>
      </c>
      <c r="C181" s="167">
        <v>14100</v>
      </c>
      <c r="D181" s="323">
        <v>14000</v>
      </c>
      <c r="E181" s="323">
        <v>14000</v>
      </c>
      <c r="F181" s="165"/>
      <c r="G181" s="162">
        <f>SUM(C181:E181)/3</f>
        <v>14033.333333333334</v>
      </c>
      <c r="H181" s="324"/>
      <c r="I181" s="324"/>
      <c r="J181" s="151"/>
    </row>
    <row r="182" spans="1:14" ht="19.5" customHeight="1" x14ac:dyDescent="0.3">
      <c r="A182" s="32">
        <v>11</v>
      </c>
      <c r="B182" s="99" t="s">
        <v>146</v>
      </c>
      <c r="C182" s="160">
        <v>29400</v>
      </c>
      <c r="D182" s="321">
        <v>29500</v>
      </c>
      <c r="E182" s="321">
        <v>29500</v>
      </c>
      <c r="F182" s="165"/>
      <c r="G182" s="162">
        <f t="shared" si="26"/>
        <v>29466.666666666668</v>
      </c>
      <c r="H182" s="324"/>
      <c r="I182" s="324"/>
    </row>
    <row r="183" spans="1:14" ht="19.5" customHeight="1" x14ac:dyDescent="0.3">
      <c r="A183" s="32">
        <v>12</v>
      </c>
      <c r="B183" s="99" t="s">
        <v>146</v>
      </c>
      <c r="C183" s="160">
        <f>C182*0.1</f>
        <v>2940</v>
      </c>
      <c r="D183" s="321">
        <f>D182*0.1</f>
        <v>2950</v>
      </c>
      <c r="E183" s="321">
        <f>E182*0.1</f>
        <v>2950</v>
      </c>
      <c r="F183" s="165"/>
      <c r="G183" s="162">
        <f t="shared" si="26"/>
        <v>2946.6666666666665</v>
      </c>
      <c r="H183" s="324"/>
      <c r="I183" s="324"/>
    </row>
    <row r="184" spans="1:14" s="300" customFormat="1" ht="19.5" customHeight="1" x14ac:dyDescent="0.3">
      <c r="A184" s="32">
        <v>13</v>
      </c>
      <c r="B184" s="168" t="s">
        <v>148</v>
      </c>
      <c r="C184" s="167">
        <v>2300</v>
      </c>
      <c r="D184" s="323">
        <v>2320</v>
      </c>
      <c r="E184" s="323">
        <v>2300</v>
      </c>
      <c r="F184" s="169"/>
      <c r="G184" s="162">
        <f t="shared" si="26"/>
        <v>2306.6666666666665</v>
      </c>
      <c r="H184" s="170"/>
      <c r="I184" s="170"/>
      <c r="J184" s="325"/>
      <c r="K184" s="170"/>
      <c r="L184" s="170"/>
      <c r="M184" s="170"/>
      <c r="N184" s="170"/>
    </row>
    <row r="185" spans="1:14" ht="19.5" customHeight="1" x14ac:dyDescent="0.3">
      <c r="A185" s="32">
        <v>14</v>
      </c>
      <c r="B185" s="159" t="s">
        <v>238</v>
      </c>
      <c r="C185" s="160">
        <v>12700</v>
      </c>
      <c r="D185" s="321">
        <v>12600</v>
      </c>
      <c r="E185" s="321">
        <v>12600</v>
      </c>
      <c r="F185" s="161"/>
      <c r="G185" s="162">
        <f t="shared" si="26"/>
        <v>12633.333333333334</v>
      </c>
      <c r="I185" s="151" t="s">
        <v>0</v>
      </c>
    </row>
    <row r="186" spans="1:14" ht="19.5" customHeight="1" x14ac:dyDescent="0.3">
      <c r="A186" s="32">
        <v>15</v>
      </c>
      <c r="B186" s="159" t="s">
        <v>151</v>
      </c>
      <c r="C186" s="160">
        <v>6700</v>
      </c>
      <c r="D186" s="321">
        <v>6600</v>
      </c>
      <c r="E186" s="321">
        <v>6700</v>
      </c>
      <c r="F186" s="161"/>
      <c r="G186" s="162">
        <f t="shared" si="26"/>
        <v>6666.666666666667</v>
      </c>
      <c r="M186" s="151" t="s">
        <v>0</v>
      </c>
    </row>
    <row r="187" spans="1:14" ht="19.5" customHeight="1" x14ac:dyDescent="0.3">
      <c r="A187" s="32">
        <v>16</v>
      </c>
      <c r="B187" s="159" t="s">
        <v>153</v>
      </c>
      <c r="C187" s="160">
        <v>2550</v>
      </c>
      <c r="D187" s="321">
        <v>2500</v>
      </c>
      <c r="E187" s="321">
        <v>2550</v>
      </c>
      <c r="F187" s="161"/>
      <c r="G187" s="162">
        <f t="shared" si="26"/>
        <v>2533.3333333333335</v>
      </c>
    </row>
    <row r="188" spans="1:14" ht="19.5" customHeight="1" x14ac:dyDescent="0.3">
      <c r="A188" s="32">
        <v>17</v>
      </c>
      <c r="B188" s="163" t="s">
        <v>156</v>
      </c>
      <c r="C188" s="164">
        <v>5500</v>
      </c>
      <c r="D188" s="322">
        <v>5400</v>
      </c>
      <c r="E188" s="322">
        <v>5500</v>
      </c>
      <c r="F188" s="161"/>
      <c r="G188" s="162">
        <f t="shared" si="26"/>
        <v>5466.666666666667</v>
      </c>
    </row>
    <row r="189" spans="1:14" ht="19.5" customHeight="1" x14ac:dyDescent="0.3">
      <c r="A189" s="32">
        <v>18</v>
      </c>
      <c r="B189" s="159" t="s">
        <v>91</v>
      </c>
      <c r="C189" s="160">
        <v>9800</v>
      </c>
      <c r="D189" s="321">
        <v>9700</v>
      </c>
      <c r="E189" s="321">
        <v>9700</v>
      </c>
      <c r="F189" s="161"/>
      <c r="G189" s="162">
        <f t="shared" si="26"/>
        <v>9733.3333333333339</v>
      </c>
    </row>
    <row r="190" spans="1:14" ht="19.5" customHeight="1" x14ac:dyDescent="0.3">
      <c r="A190" s="32">
        <v>19</v>
      </c>
      <c r="B190" s="159" t="s">
        <v>158</v>
      </c>
      <c r="C190" s="160">
        <v>3500</v>
      </c>
      <c r="D190" s="321">
        <v>3600</v>
      </c>
      <c r="E190" s="321">
        <v>3500</v>
      </c>
      <c r="F190" s="161"/>
      <c r="G190" s="162">
        <f t="shared" si="26"/>
        <v>3533.3333333333335</v>
      </c>
      <c r="H190" s="170"/>
    </row>
    <row r="191" spans="1:14" ht="19.5" customHeight="1" x14ac:dyDescent="0.3">
      <c r="A191" s="32">
        <v>20</v>
      </c>
      <c r="B191" s="99" t="s">
        <v>159</v>
      </c>
      <c r="C191" s="160">
        <v>4400</v>
      </c>
      <c r="D191" s="321">
        <v>4300</v>
      </c>
      <c r="E191" s="321">
        <v>4400</v>
      </c>
      <c r="F191" s="161"/>
      <c r="G191" s="162">
        <f t="shared" si="26"/>
        <v>4366.666666666667</v>
      </c>
      <c r="H191" s="417"/>
      <c r="I191" s="170"/>
    </row>
    <row r="192" spans="1:14" ht="19.5" customHeight="1" x14ac:dyDescent="0.3">
      <c r="A192" s="32">
        <v>21</v>
      </c>
      <c r="B192" s="159" t="s">
        <v>161</v>
      </c>
      <c r="C192" s="160">
        <v>8400</v>
      </c>
      <c r="D192" s="321">
        <v>8300</v>
      </c>
      <c r="E192" s="321">
        <v>8400</v>
      </c>
      <c r="F192" s="161"/>
      <c r="G192" s="162">
        <f t="shared" si="26"/>
        <v>8366.6666666666661</v>
      </c>
      <c r="H192" s="170" t="s">
        <v>134</v>
      </c>
      <c r="I192" s="170"/>
    </row>
    <row r="193" spans="1:11" ht="19.5" customHeight="1" x14ac:dyDescent="0.3">
      <c r="A193" s="32">
        <v>22</v>
      </c>
      <c r="B193" s="163" t="s">
        <v>163</v>
      </c>
      <c r="C193" s="160">
        <v>19400</v>
      </c>
      <c r="D193" s="321">
        <v>19300</v>
      </c>
      <c r="E193" s="321">
        <v>19400</v>
      </c>
      <c r="F193" s="161"/>
      <c r="G193" s="162">
        <f t="shared" si="26"/>
        <v>19366.666666666668</v>
      </c>
      <c r="H193" s="170"/>
      <c r="I193" s="170"/>
    </row>
    <row r="194" spans="1:11" ht="19.5" customHeight="1" x14ac:dyDescent="0.3">
      <c r="A194" s="32">
        <v>23</v>
      </c>
      <c r="B194" s="159" t="s">
        <v>166</v>
      </c>
      <c r="C194" s="160">
        <v>3500</v>
      </c>
      <c r="D194" s="326">
        <v>3500</v>
      </c>
      <c r="E194" s="326">
        <v>3500</v>
      </c>
      <c r="F194" s="161"/>
      <c r="G194" s="162">
        <f t="shared" si="26"/>
        <v>3500</v>
      </c>
    </row>
    <row r="195" spans="1:11" ht="19.5" customHeight="1" x14ac:dyDescent="0.3">
      <c r="A195" s="32">
        <v>24</v>
      </c>
      <c r="B195" s="171" t="s">
        <v>167</v>
      </c>
      <c r="C195" s="172">
        <v>3600</v>
      </c>
      <c r="D195" s="327">
        <v>3600</v>
      </c>
      <c r="E195" s="327">
        <v>3600</v>
      </c>
      <c r="F195" s="173"/>
      <c r="G195" s="162">
        <f t="shared" si="26"/>
        <v>3600</v>
      </c>
    </row>
    <row r="196" spans="1:11" ht="19.5" customHeight="1" x14ac:dyDescent="0.3">
      <c r="A196" s="32">
        <v>25</v>
      </c>
      <c r="B196" s="177" t="s">
        <v>239</v>
      </c>
      <c r="C196" s="178">
        <v>0</v>
      </c>
      <c r="D196" s="424">
        <v>0</v>
      </c>
      <c r="E196" s="424">
        <v>0</v>
      </c>
      <c r="F196" s="179"/>
      <c r="G196" s="425">
        <v>0</v>
      </c>
      <c r="I196" s="489" t="s">
        <v>240</v>
      </c>
      <c r="J196" s="489"/>
      <c r="K196" s="489"/>
    </row>
    <row r="197" spans="1:11" ht="19.5" customHeight="1" x14ac:dyDescent="0.3">
      <c r="A197" s="32">
        <v>26</v>
      </c>
      <c r="B197" s="174" t="s">
        <v>170</v>
      </c>
      <c r="C197" s="175">
        <v>3660</v>
      </c>
      <c r="D197" s="329">
        <v>3660</v>
      </c>
      <c r="E197" s="329">
        <v>3650</v>
      </c>
      <c r="F197" s="176"/>
      <c r="G197" s="162">
        <f t="shared" si="26"/>
        <v>3656.6666666666665</v>
      </c>
    </row>
    <row r="198" spans="1:11" ht="19.5" customHeight="1" x14ac:dyDescent="0.3">
      <c r="A198" s="32">
        <v>27</v>
      </c>
      <c r="B198" s="177" t="s">
        <v>172</v>
      </c>
      <c r="C198" s="178"/>
      <c r="D198" s="330">
        <v>0</v>
      </c>
      <c r="E198" s="330">
        <v>0</v>
      </c>
      <c r="F198" s="179"/>
      <c r="G198" s="425">
        <f t="shared" si="26"/>
        <v>0</v>
      </c>
      <c r="I198" s="489" t="s">
        <v>241</v>
      </c>
      <c r="J198" s="489"/>
      <c r="K198" s="489"/>
    </row>
    <row r="199" spans="1:11" ht="19.5" customHeight="1" x14ac:dyDescent="0.3">
      <c r="A199" s="32">
        <v>28</v>
      </c>
      <c r="B199" s="171" t="s">
        <v>47</v>
      </c>
      <c r="C199" s="172">
        <v>5900</v>
      </c>
      <c r="D199" s="331">
        <v>5900</v>
      </c>
      <c r="E199" s="331">
        <v>5900</v>
      </c>
      <c r="F199" s="173"/>
      <c r="G199" s="162">
        <f t="shared" si="26"/>
        <v>5900</v>
      </c>
    </row>
    <row r="200" spans="1:11" ht="19.5" customHeight="1" x14ac:dyDescent="0.3">
      <c r="A200" s="32">
        <v>29</v>
      </c>
      <c r="B200" s="171" t="s">
        <v>174</v>
      </c>
      <c r="C200" s="172">
        <v>9400</v>
      </c>
      <c r="D200" s="331">
        <v>9450</v>
      </c>
      <c r="E200" s="331">
        <v>9400</v>
      </c>
      <c r="F200" s="173"/>
      <c r="G200" s="162">
        <f t="shared" si="26"/>
        <v>9416.6666666666661</v>
      </c>
    </row>
    <row r="201" spans="1:11" ht="19.5" customHeight="1" x14ac:dyDescent="0.3">
      <c r="A201" s="32">
        <v>30</v>
      </c>
      <c r="B201" s="159" t="s">
        <v>176</v>
      </c>
      <c r="C201" s="172">
        <v>12900</v>
      </c>
      <c r="D201" s="331">
        <v>12900</v>
      </c>
      <c r="E201" s="331">
        <v>12900</v>
      </c>
      <c r="F201" s="173"/>
      <c r="G201" s="162">
        <f t="shared" si="26"/>
        <v>12900</v>
      </c>
      <c r="J201" s="151"/>
    </row>
    <row r="202" spans="1:11" ht="19.5" customHeight="1" x14ac:dyDescent="0.3">
      <c r="A202" s="32">
        <v>31</v>
      </c>
      <c r="B202" s="159" t="s">
        <v>178</v>
      </c>
      <c r="C202" s="172">
        <v>8500</v>
      </c>
      <c r="D202" s="331">
        <v>8600</v>
      </c>
      <c r="E202" s="331">
        <v>8600</v>
      </c>
      <c r="F202" s="173"/>
      <c r="G202" s="162">
        <f t="shared" si="26"/>
        <v>8566.6666666666661</v>
      </c>
      <c r="J202" s="151"/>
    </row>
    <row r="203" spans="1:11" ht="19.5" customHeight="1" x14ac:dyDescent="0.3">
      <c r="A203" s="32">
        <v>32</v>
      </c>
      <c r="B203" s="171" t="s">
        <v>41</v>
      </c>
      <c r="C203" s="172">
        <v>7500</v>
      </c>
      <c r="D203" s="331">
        <v>7450</v>
      </c>
      <c r="E203" s="331">
        <v>7400</v>
      </c>
      <c r="F203" s="173"/>
      <c r="G203" s="162">
        <f t="shared" si="26"/>
        <v>7450</v>
      </c>
      <c r="J203" s="151"/>
    </row>
    <row r="204" spans="1:11" ht="19.5" customHeight="1" x14ac:dyDescent="0.3">
      <c r="A204" s="32">
        <v>33</v>
      </c>
      <c r="B204" s="159" t="s">
        <v>180</v>
      </c>
      <c r="C204" s="180">
        <v>8600</v>
      </c>
      <c r="D204" s="321">
        <v>8600</v>
      </c>
      <c r="E204" s="321">
        <v>8600</v>
      </c>
      <c r="F204" s="161"/>
      <c r="G204" s="162">
        <f t="shared" si="26"/>
        <v>8600</v>
      </c>
      <c r="J204" s="151"/>
    </row>
    <row r="205" spans="1:11" ht="19.5" customHeight="1" x14ac:dyDescent="0.3">
      <c r="A205" s="32">
        <v>34</v>
      </c>
      <c r="B205" s="181" t="s">
        <v>182</v>
      </c>
      <c r="C205" s="182">
        <v>9600</v>
      </c>
      <c r="D205" s="332">
        <v>9600</v>
      </c>
      <c r="E205" s="332">
        <v>9500</v>
      </c>
      <c r="F205" s="183"/>
      <c r="G205" s="162">
        <f t="shared" si="26"/>
        <v>9566.6666666666661</v>
      </c>
      <c r="I205" s="324"/>
      <c r="J205" s="324"/>
    </row>
    <row r="206" spans="1:11" ht="19.5" customHeight="1" x14ac:dyDescent="0.3">
      <c r="A206" s="32">
        <v>35</v>
      </c>
      <c r="B206" s="159" t="s">
        <v>183</v>
      </c>
      <c r="C206" s="160">
        <v>14000</v>
      </c>
      <c r="D206" s="321">
        <v>14100</v>
      </c>
      <c r="E206" s="333">
        <v>14000</v>
      </c>
      <c r="F206" s="161"/>
      <c r="G206" s="162">
        <f t="shared" si="26"/>
        <v>14033.333333333334</v>
      </c>
      <c r="I206" s="324"/>
      <c r="J206" s="324"/>
    </row>
    <row r="207" spans="1:11" ht="19.5" customHeight="1" x14ac:dyDescent="0.3">
      <c r="A207" s="32">
        <v>36</v>
      </c>
      <c r="B207" s="163" t="s">
        <v>186</v>
      </c>
      <c r="C207" s="160">
        <v>54500</v>
      </c>
      <c r="D207" s="321">
        <v>54500</v>
      </c>
      <c r="E207" s="333">
        <v>54600</v>
      </c>
      <c r="F207" s="161"/>
      <c r="G207" s="162">
        <f t="shared" si="26"/>
        <v>54533.333333333336</v>
      </c>
      <c r="I207" s="324"/>
      <c r="J207" s="324"/>
    </row>
    <row r="208" spans="1:11" ht="19.5" customHeight="1" x14ac:dyDescent="0.3">
      <c r="A208" s="32">
        <v>37</v>
      </c>
      <c r="B208" s="159" t="s">
        <v>187</v>
      </c>
      <c r="C208" s="184">
        <v>12500</v>
      </c>
      <c r="D208" s="321">
        <v>12450</v>
      </c>
      <c r="E208" s="333">
        <v>12450</v>
      </c>
      <c r="F208" s="161"/>
      <c r="G208" s="162">
        <f t="shared" si="26"/>
        <v>12466.666666666666</v>
      </c>
      <c r="I208" s="324"/>
      <c r="J208" s="324"/>
    </row>
    <row r="209" spans="1:10" ht="19.5" customHeight="1" x14ac:dyDescent="0.3">
      <c r="A209" s="32">
        <v>38</v>
      </c>
      <c r="B209" s="159" t="s">
        <v>189</v>
      </c>
      <c r="C209" s="185">
        <v>47800</v>
      </c>
      <c r="D209" s="334">
        <v>47900</v>
      </c>
      <c r="E209" s="334">
        <v>47800</v>
      </c>
      <c r="F209" s="161"/>
      <c r="G209" s="162">
        <f t="shared" si="26"/>
        <v>47833.333333333336</v>
      </c>
      <c r="I209" s="324"/>
      <c r="J209" s="324"/>
    </row>
    <row r="210" spans="1:10" ht="19.5" customHeight="1" x14ac:dyDescent="0.3">
      <c r="A210" s="32">
        <v>39</v>
      </c>
      <c r="B210" s="186" t="s">
        <v>191</v>
      </c>
      <c r="C210" s="180">
        <v>6720</v>
      </c>
      <c r="D210" s="335">
        <v>6710</v>
      </c>
      <c r="E210" s="336">
        <v>6720</v>
      </c>
      <c r="F210" s="187"/>
      <c r="G210" s="162">
        <f t="shared" si="26"/>
        <v>6716.666666666667</v>
      </c>
      <c r="I210" s="324"/>
      <c r="J210" s="324"/>
    </row>
    <row r="211" spans="1:10" ht="19.5" customHeight="1" x14ac:dyDescent="0.3">
      <c r="A211" s="32">
        <v>40</v>
      </c>
      <c r="B211" s="159" t="s">
        <v>193</v>
      </c>
      <c r="C211" s="185">
        <v>40800</v>
      </c>
      <c r="D211" s="321">
        <v>40900</v>
      </c>
      <c r="E211" s="333">
        <v>40800</v>
      </c>
      <c r="F211" s="161"/>
      <c r="G211" s="162">
        <f t="shared" si="26"/>
        <v>40833.333333333336</v>
      </c>
      <c r="J211" s="151"/>
    </row>
    <row r="212" spans="1:10" ht="19.5" customHeight="1" x14ac:dyDescent="0.3">
      <c r="A212" s="32">
        <v>41</v>
      </c>
      <c r="B212" s="171" t="s">
        <v>195</v>
      </c>
      <c r="C212" s="188">
        <v>14200</v>
      </c>
      <c r="D212" s="332">
        <v>14250</v>
      </c>
      <c r="E212" s="337">
        <v>14200</v>
      </c>
      <c r="F212" s="183"/>
      <c r="G212" s="162">
        <f t="shared" si="26"/>
        <v>14216.666666666666</v>
      </c>
      <c r="J212" s="151"/>
    </row>
    <row r="213" spans="1:10" ht="19.5" customHeight="1" x14ac:dyDescent="0.3">
      <c r="A213" s="32">
        <v>42</v>
      </c>
      <c r="B213" s="171" t="s">
        <v>46</v>
      </c>
      <c r="C213" s="188">
        <v>87000</v>
      </c>
      <c r="D213" s="321">
        <v>87200</v>
      </c>
      <c r="E213" s="333">
        <v>87000</v>
      </c>
      <c r="F213" s="161"/>
      <c r="G213" s="162">
        <f t="shared" si="26"/>
        <v>87066.666666666672</v>
      </c>
      <c r="J213" s="151"/>
    </row>
    <row r="214" spans="1:10" ht="19.5" customHeight="1" x14ac:dyDescent="0.3">
      <c r="A214" s="32">
        <v>43</v>
      </c>
      <c r="B214" s="171" t="s">
        <v>46</v>
      </c>
      <c r="C214" s="188">
        <f>C213*0.01</f>
        <v>870</v>
      </c>
      <c r="D214" s="331">
        <f>D213*0.01</f>
        <v>872</v>
      </c>
      <c r="E214" s="338">
        <f>E213*0.01</f>
        <v>870</v>
      </c>
      <c r="F214" s="173"/>
      <c r="G214" s="162">
        <f t="shared" si="26"/>
        <v>870.66666666666663</v>
      </c>
      <c r="J214" s="151"/>
    </row>
    <row r="215" spans="1:10" ht="19.5" customHeight="1" x14ac:dyDescent="0.3">
      <c r="A215" s="32">
        <v>44</v>
      </c>
      <c r="B215" s="99" t="s">
        <v>198</v>
      </c>
      <c r="C215" s="185">
        <v>5800</v>
      </c>
      <c r="D215" s="321">
        <v>5900</v>
      </c>
      <c r="E215" s="321">
        <v>5900</v>
      </c>
      <c r="F215" s="161"/>
      <c r="G215" s="162">
        <f t="shared" si="26"/>
        <v>5866.666666666667</v>
      </c>
      <c r="J215" s="151"/>
    </row>
    <row r="216" spans="1:10" ht="19.5" customHeight="1" x14ac:dyDescent="0.3">
      <c r="A216" s="32">
        <v>45</v>
      </c>
      <c r="B216" s="99" t="s">
        <v>200</v>
      </c>
      <c r="C216" s="185">
        <v>3700</v>
      </c>
      <c r="D216" s="321">
        <v>3700</v>
      </c>
      <c r="E216" s="321">
        <v>3700</v>
      </c>
      <c r="F216" s="161"/>
      <c r="G216" s="162">
        <f t="shared" si="26"/>
        <v>3700</v>
      </c>
      <c r="J216" s="151"/>
    </row>
    <row r="217" spans="1:10" ht="19.5" customHeight="1" x14ac:dyDescent="0.3">
      <c r="A217" s="32">
        <v>46</v>
      </c>
      <c r="B217" s="189" t="s">
        <v>201</v>
      </c>
      <c r="C217" s="190">
        <v>13300</v>
      </c>
      <c r="D217" s="335">
        <v>13200</v>
      </c>
      <c r="E217" s="336">
        <v>13200</v>
      </c>
      <c r="F217" s="187"/>
      <c r="G217" s="162">
        <f t="shared" si="26"/>
        <v>13233.333333333334</v>
      </c>
      <c r="J217" s="151"/>
    </row>
    <row r="218" spans="1:10" ht="19.5" customHeight="1" x14ac:dyDescent="0.3">
      <c r="A218" s="32">
        <v>47</v>
      </c>
      <c r="B218" s="99" t="s">
        <v>242</v>
      </c>
      <c r="C218" s="184">
        <v>10300</v>
      </c>
      <c r="D218" s="321">
        <v>10300</v>
      </c>
      <c r="E218" s="333">
        <v>10400</v>
      </c>
      <c r="F218" s="161"/>
      <c r="G218" s="162">
        <f t="shared" si="26"/>
        <v>10333.333333333334</v>
      </c>
      <c r="J218" s="151"/>
    </row>
    <row r="219" spans="1:10" ht="19.5" customHeight="1" x14ac:dyDescent="0.3">
      <c r="A219" s="32">
        <v>48</v>
      </c>
      <c r="B219" s="191" t="s">
        <v>243</v>
      </c>
      <c r="C219" s="192">
        <v>8900</v>
      </c>
      <c r="D219" s="332">
        <v>8900</v>
      </c>
      <c r="E219" s="337">
        <v>8910</v>
      </c>
      <c r="F219" s="183"/>
      <c r="G219" s="162">
        <f t="shared" si="26"/>
        <v>8903.3333333333339</v>
      </c>
      <c r="J219" s="151"/>
    </row>
    <row r="220" spans="1:10" ht="19.5" customHeight="1" x14ac:dyDescent="0.3">
      <c r="A220" s="32">
        <v>49</v>
      </c>
      <c r="B220" s="99" t="s">
        <v>205</v>
      </c>
      <c r="C220" s="184">
        <v>5380</v>
      </c>
      <c r="D220" s="321">
        <v>5370</v>
      </c>
      <c r="E220" s="333">
        <v>5380</v>
      </c>
      <c r="F220" s="161"/>
      <c r="G220" s="162">
        <f t="shared" si="26"/>
        <v>5376.666666666667</v>
      </c>
      <c r="J220" s="151"/>
    </row>
    <row r="221" spans="1:10" ht="19.5" customHeight="1" x14ac:dyDescent="0.3">
      <c r="A221" s="32">
        <v>50</v>
      </c>
      <c r="B221" s="99" t="s">
        <v>207</v>
      </c>
      <c r="C221" s="185">
        <v>19300</v>
      </c>
      <c r="D221" s="321">
        <v>19300</v>
      </c>
      <c r="E221" s="321">
        <v>19300</v>
      </c>
      <c r="F221" s="161"/>
      <c r="G221" s="162">
        <f t="shared" si="26"/>
        <v>19300</v>
      </c>
      <c r="J221" s="151"/>
    </row>
    <row r="222" spans="1:10" ht="19.5" customHeight="1" x14ac:dyDescent="0.3">
      <c r="A222" s="32">
        <v>51</v>
      </c>
      <c r="B222" s="112" t="s">
        <v>209</v>
      </c>
      <c r="C222" s="188">
        <v>8400</v>
      </c>
      <c r="D222" s="331">
        <v>8500</v>
      </c>
      <c r="E222" s="331">
        <v>8400</v>
      </c>
      <c r="F222" s="173"/>
      <c r="G222" s="162">
        <f t="shared" si="26"/>
        <v>8433.3333333333339</v>
      </c>
      <c r="J222" s="151"/>
    </row>
    <row r="223" spans="1:10" ht="19.5" customHeight="1" x14ac:dyDescent="0.3">
      <c r="A223" s="32">
        <v>52</v>
      </c>
      <c r="B223" s="112" t="s">
        <v>210</v>
      </c>
      <c r="C223" s="188">
        <v>19650</v>
      </c>
      <c r="D223" s="331">
        <v>19650</v>
      </c>
      <c r="E223" s="331">
        <v>19700</v>
      </c>
      <c r="F223" s="173"/>
      <c r="G223" s="162">
        <f t="shared" si="26"/>
        <v>19666.666666666668</v>
      </c>
      <c r="J223" s="151"/>
    </row>
    <row r="224" spans="1:10" ht="19.5" customHeight="1" x14ac:dyDescent="0.3">
      <c r="A224" s="32">
        <v>53</v>
      </c>
      <c r="B224" s="112" t="s">
        <v>212</v>
      </c>
      <c r="C224" s="188">
        <v>3600</v>
      </c>
      <c r="D224" s="331">
        <v>3620</v>
      </c>
      <c r="E224" s="331">
        <v>3600</v>
      </c>
      <c r="F224" s="173"/>
      <c r="G224" s="162">
        <f t="shared" si="26"/>
        <v>3606.6666666666665</v>
      </c>
      <c r="J224" s="151"/>
    </row>
    <row r="225" spans="1:10" ht="19.5" customHeight="1" x14ac:dyDescent="0.3">
      <c r="A225" s="32">
        <v>54</v>
      </c>
      <c r="B225" s="112" t="s">
        <v>215</v>
      </c>
      <c r="C225" s="188">
        <v>3000</v>
      </c>
      <c r="D225" s="331">
        <v>3000</v>
      </c>
      <c r="E225" s="331">
        <v>3050</v>
      </c>
      <c r="F225" s="173"/>
      <c r="G225" s="162">
        <f t="shared" si="26"/>
        <v>3016.6666666666665</v>
      </c>
      <c r="J225" s="151"/>
    </row>
    <row r="226" spans="1:10" ht="19.5" customHeight="1" x14ac:dyDescent="0.3">
      <c r="A226" s="32">
        <v>55</v>
      </c>
      <c r="B226" s="112" t="s">
        <v>217</v>
      </c>
      <c r="C226" s="188">
        <v>29300</v>
      </c>
      <c r="D226" s="331">
        <v>29400</v>
      </c>
      <c r="E226" s="331">
        <v>29300</v>
      </c>
      <c r="F226" s="173"/>
      <c r="G226" s="162">
        <f t="shared" si="26"/>
        <v>29333.333333333332</v>
      </c>
      <c r="J226" s="151"/>
    </row>
    <row r="227" spans="1:10" ht="19.5" customHeight="1" x14ac:dyDescent="0.3">
      <c r="A227" s="32">
        <v>56</v>
      </c>
      <c r="B227" s="112" t="s">
        <v>75</v>
      </c>
      <c r="C227" s="188">
        <v>6850</v>
      </c>
      <c r="D227" s="331">
        <v>6850</v>
      </c>
      <c r="E227" s="331">
        <v>6800</v>
      </c>
      <c r="F227" s="173"/>
      <c r="G227" s="162">
        <f t="shared" si="26"/>
        <v>6833.333333333333</v>
      </c>
      <c r="J227" s="151"/>
    </row>
    <row r="228" spans="1:10" ht="19.5" customHeight="1" x14ac:dyDescent="0.3">
      <c r="A228" s="32">
        <v>57</v>
      </c>
      <c r="B228" s="131" t="s">
        <v>78</v>
      </c>
      <c r="C228" s="193">
        <v>8700</v>
      </c>
      <c r="D228" s="331">
        <v>8800</v>
      </c>
      <c r="E228" s="331">
        <v>8700</v>
      </c>
      <c r="F228" s="173"/>
      <c r="G228" s="162">
        <f t="shared" si="26"/>
        <v>8733.3333333333339</v>
      </c>
      <c r="J228" s="151"/>
    </row>
    <row r="229" spans="1:10" ht="19.5" customHeight="1" x14ac:dyDescent="0.3">
      <c r="A229" s="32">
        <v>58</v>
      </c>
      <c r="B229" s="131" t="s">
        <v>222</v>
      </c>
      <c r="C229" s="193">
        <v>13500</v>
      </c>
      <c r="D229" s="331">
        <v>13500</v>
      </c>
      <c r="E229" s="331">
        <v>13600</v>
      </c>
      <c r="F229" s="173"/>
      <c r="G229" s="162">
        <f t="shared" si="26"/>
        <v>13533.333333333334</v>
      </c>
    </row>
    <row r="230" spans="1:10" ht="19.5" customHeight="1" x14ac:dyDescent="0.3">
      <c r="A230" s="32">
        <v>59</v>
      </c>
      <c r="B230" s="131" t="s">
        <v>223</v>
      </c>
      <c r="C230" s="193">
        <v>15500</v>
      </c>
      <c r="D230" s="331">
        <v>15400</v>
      </c>
      <c r="E230" s="331">
        <v>15500</v>
      </c>
      <c r="F230" s="173"/>
      <c r="G230" s="162">
        <f t="shared" si="26"/>
        <v>15466.666666666666</v>
      </c>
    </row>
    <row r="231" spans="1:10" ht="19.5" customHeight="1" x14ac:dyDescent="0.3">
      <c r="A231" s="23">
        <v>62</v>
      </c>
      <c r="B231" s="419" t="s">
        <v>244</v>
      </c>
      <c r="C231" s="426">
        <v>49450</v>
      </c>
      <c r="D231" s="424">
        <v>49500</v>
      </c>
      <c r="E231" s="424">
        <v>49500</v>
      </c>
      <c r="F231" s="427"/>
      <c r="G231" s="425">
        <f>SUM(C231:E231)/3</f>
        <v>49483.333333333336</v>
      </c>
    </row>
    <row r="232" spans="1:10" ht="19.5" customHeight="1" x14ac:dyDescent="0.3">
      <c r="A232" s="32">
        <v>63</v>
      </c>
      <c r="B232" s="131" t="s">
        <v>225</v>
      </c>
      <c r="C232" s="193">
        <v>27000</v>
      </c>
      <c r="D232" s="331">
        <v>27000</v>
      </c>
      <c r="E232" s="331">
        <v>27000</v>
      </c>
      <c r="F232" s="173"/>
      <c r="G232" s="370">
        <f>SUM(C232:E232)/3</f>
        <v>27000</v>
      </c>
    </row>
    <row r="233" spans="1:10" ht="19.5" customHeight="1" x14ac:dyDescent="0.3">
      <c r="A233" s="61">
        <v>60</v>
      </c>
      <c r="B233" s="367" t="s">
        <v>24</v>
      </c>
      <c r="C233" s="368">
        <v>16200</v>
      </c>
      <c r="D233" s="369">
        <v>16300</v>
      </c>
      <c r="E233" s="369">
        <v>16200</v>
      </c>
      <c r="F233" s="410"/>
      <c r="G233" s="370">
        <f>SUM(C233:E233)/3</f>
        <v>16233.333333333334</v>
      </c>
    </row>
    <row r="234" spans="1:10" ht="19.5" customHeight="1" x14ac:dyDescent="0.3">
      <c r="A234" s="61">
        <v>61</v>
      </c>
      <c r="B234" s="367" t="s">
        <v>24</v>
      </c>
      <c r="C234" s="368">
        <f>C233*0.1</f>
        <v>1620</v>
      </c>
      <c r="D234" s="369">
        <f>D233*0.1</f>
        <v>1630</v>
      </c>
      <c r="E234" s="369">
        <f>E233*0.1</f>
        <v>1620</v>
      </c>
      <c r="F234" s="410"/>
      <c r="G234" s="370">
        <f>SUM(C234:E234)/3</f>
        <v>1623.3333333333333</v>
      </c>
    </row>
    <row r="235" spans="1:10" ht="19.5" customHeight="1" x14ac:dyDescent="0.3">
      <c r="A235" s="23">
        <v>64</v>
      </c>
      <c r="B235" s="141" t="s">
        <v>55</v>
      </c>
      <c r="C235" s="194"/>
      <c r="D235" s="328"/>
      <c r="E235" s="328"/>
      <c r="F235" s="179"/>
      <c r="G235" s="425">
        <f t="shared" si="26"/>
        <v>0</v>
      </c>
    </row>
    <row r="236" spans="1:10" ht="19.5" customHeight="1" x14ac:dyDescent="0.3">
      <c r="A236" s="23">
        <v>65</v>
      </c>
      <c r="B236" s="141" t="s">
        <v>57</v>
      </c>
      <c r="C236" s="194"/>
      <c r="D236" s="328"/>
      <c r="E236" s="328"/>
      <c r="F236" s="179"/>
      <c r="G236" s="425">
        <f t="shared" si="26"/>
        <v>0</v>
      </c>
    </row>
    <row r="237" spans="1:10" ht="19.5" customHeight="1" x14ac:dyDescent="0.3">
      <c r="A237" s="23">
        <v>66</v>
      </c>
      <c r="B237" s="141" t="s">
        <v>227</v>
      </c>
      <c r="C237" s="194"/>
      <c r="D237" s="328"/>
      <c r="E237" s="328"/>
      <c r="F237" s="179"/>
      <c r="G237" s="195"/>
    </row>
    <row r="238" spans="1:10" ht="19.5" customHeight="1" x14ac:dyDescent="0.3">
      <c r="A238" s="23">
        <v>67</v>
      </c>
      <c r="B238" s="141" t="s">
        <v>228</v>
      </c>
      <c r="C238" s="194"/>
      <c r="D238" s="328"/>
      <c r="E238" s="328"/>
      <c r="F238" s="179"/>
      <c r="G238" s="195"/>
    </row>
    <row r="239" spans="1:10" ht="19.5" customHeight="1" thickBot="1" x14ac:dyDescent="0.35">
      <c r="A239" s="196">
        <v>53</v>
      </c>
      <c r="B239" s="197" t="s">
        <v>245</v>
      </c>
      <c r="C239" s="198">
        <v>26500</v>
      </c>
      <c r="D239" s="339">
        <v>26500</v>
      </c>
      <c r="E239" s="339">
        <v>26500</v>
      </c>
      <c r="F239" s="199"/>
      <c r="G239" s="200">
        <v>26500</v>
      </c>
    </row>
    <row r="240" spans="1:10" ht="19.5" customHeight="1" thickBot="1" x14ac:dyDescent="0.35">
      <c r="A240" s="120"/>
      <c r="B240" s="201"/>
      <c r="D240" s="340"/>
      <c r="E240" s="340"/>
      <c r="F240" s="202"/>
      <c r="G240" s="203"/>
    </row>
    <row r="241" spans="1:15" ht="19.5" customHeight="1" x14ac:dyDescent="0.3">
      <c r="A241" s="490" t="s">
        <v>2</v>
      </c>
      <c r="B241" s="491"/>
      <c r="C241" s="204" t="s">
        <v>3</v>
      </c>
      <c r="D241" s="492" t="s">
        <v>5</v>
      </c>
      <c r="E241" s="492"/>
      <c r="F241" s="411" t="s">
        <v>6</v>
      </c>
      <c r="G241" s="206" t="s">
        <v>123</v>
      </c>
      <c r="H241" s="206" t="s">
        <v>7</v>
      </c>
      <c r="I241" s="206" t="s">
        <v>124</v>
      </c>
      <c r="J241" s="207" t="s">
        <v>10</v>
      </c>
      <c r="K241" s="208" t="s">
        <v>11</v>
      </c>
      <c r="L241" s="205" t="s">
        <v>12</v>
      </c>
      <c r="M241" s="209" t="s">
        <v>125</v>
      </c>
      <c r="O241" s="434"/>
    </row>
    <row r="242" spans="1:15" ht="19.5" customHeight="1" x14ac:dyDescent="0.3">
      <c r="A242" s="210">
        <v>1</v>
      </c>
      <c r="B242" s="211" t="s">
        <v>246</v>
      </c>
      <c r="C242" s="212" t="s">
        <v>247</v>
      </c>
      <c r="D242" s="341"/>
      <c r="E242" s="342"/>
      <c r="F242" s="334"/>
      <c r="G242" s="334">
        <v>5300</v>
      </c>
      <c r="H242" s="413">
        <v>5300</v>
      </c>
      <c r="I242" s="412">
        <v>5100</v>
      </c>
      <c r="J242" s="416">
        <f>I242-G242</f>
        <v>-200</v>
      </c>
      <c r="K242" s="414">
        <f>L242-100</f>
        <v>-3.7735849056603712</v>
      </c>
      <c r="L242" s="213">
        <f>(I242/G242)*100</f>
        <v>96.226415094339629</v>
      </c>
      <c r="M242" s="214" t="s">
        <v>248</v>
      </c>
      <c r="O242" s="344"/>
    </row>
    <row r="243" spans="1:15" ht="19.5" customHeight="1" x14ac:dyDescent="0.3">
      <c r="A243" s="215">
        <v>2</v>
      </c>
      <c r="B243" s="216" t="s">
        <v>249</v>
      </c>
      <c r="C243" s="34" t="s">
        <v>247</v>
      </c>
      <c r="D243" s="343"/>
      <c r="E243" s="334"/>
      <c r="F243" s="334"/>
      <c r="G243" s="334">
        <v>4900</v>
      </c>
      <c r="H243" s="413">
        <v>4800</v>
      </c>
      <c r="I243" s="412">
        <v>4700</v>
      </c>
      <c r="J243" s="372">
        <f>I243-G243</f>
        <v>-200</v>
      </c>
      <c r="K243" s="213">
        <f>L243-100</f>
        <v>-4.0816326530612344</v>
      </c>
      <c r="L243" s="213">
        <f>(I243/G243)*100</f>
        <v>95.918367346938766</v>
      </c>
      <c r="M243" s="214" t="s">
        <v>248</v>
      </c>
      <c r="O243" s="344"/>
    </row>
    <row r="244" spans="1:15" ht="19.5" customHeight="1" x14ac:dyDescent="0.3">
      <c r="A244" s="215">
        <v>3</v>
      </c>
      <c r="B244" s="216" t="s">
        <v>250</v>
      </c>
      <c r="C244" s="34" t="s">
        <v>247</v>
      </c>
      <c r="D244" s="343"/>
      <c r="E244" s="334"/>
      <c r="F244" s="334"/>
      <c r="G244" s="334">
        <v>4500</v>
      </c>
      <c r="H244" s="413">
        <v>4500</v>
      </c>
      <c r="I244" s="412">
        <v>4400</v>
      </c>
      <c r="J244" s="372">
        <f>I244-G244</f>
        <v>-100</v>
      </c>
      <c r="K244" s="213">
        <f>L244-100</f>
        <v>-2.2222222222222285</v>
      </c>
      <c r="L244" s="213">
        <f>(I244/G244)*100</f>
        <v>97.777777777777771</v>
      </c>
      <c r="M244" s="214" t="s">
        <v>248</v>
      </c>
      <c r="O244" s="344"/>
    </row>
    <row r="245" spans="1:15" ht="19.5" customHeight="1" x14ac:dyDescent="0.3">
      <c r="A245" s="215">
        <v>4</v>
      </c>
      <c r="B245" s="216" t="s">
        <v>251</v>
      </c>
      <c r="C245" s="34" t="s">
        <v>247</v>
      </c>
      <c r="D245" s="343"/>
      <c r="E245" s="334"/>
      <c r="F245" s="334"/>
      <c r="G245" s="334">
        <v>4300</v>
      </c>
      <c r="H245" s="413">
        <v>4300</v>
      </c>
      <c r="I245" s="412">
        <v>4200</v>
      </c>
      <c r="J245" s="416">
        <f>I245-G245</f>
        <v>-100</v>
      </c>
      <c r="K245" s="414">
        <f>L245-100</f>
        <v>-2.3255813953488484</v>
      </c>
      <c r="L245" s="213">
        <f>(I245/G245)*100</f>
        <v>97.674418604651152</v>
      </c>
      <c r="M245" s="214" t="s">
        <v>248</v>
      </c>
      <c r="O245" s="344"/>
    </row>
    <row r="246" spans="1:15" ht="19.5" customHeight="1" thickBot="1" x14ac:dyDescent="0.35">
      <c r="A246" s="345"/>
      <c r="B246" s="493" t="s">
        <v>121</v>
      </c>
      <c r="C246" s="493"/>
      <c r="D246" s="346"/>
      <c r="E246" s="438"/>
      <c r="F246" s="494"/>
      <c r="G246" s="495"/>
      <c r="H246" s="439"/>
      <c r="I246" s="439"/>
      <c r="J246" s="347"/>
      <c r="K246" s="415">
        <f>AVERAGE(K242:K245)</f>
        <v>-3.1007552940731706</v>
      </c>
      <c r="L246" s="217"/>
      <c r="M246" s="218"/>
      <c r="O246" s="434"/>
    </row>
    <row r="247" spans="1:15" ht="19.5" customHeight="1" thickBot="1" x14ac:dyDescent="0.35">
      <c r="A247" s="120"/>
      <c r="B247" s="201"/>
      <c r="D247" s="340"/>
      <c r="E247" s="340"/>
      <c r="F247" s="202"/>
      <c r="G247" s="203"/>
      <c r="O247" s="434"/>
    </row>
    <row r="248" spans="1:15" ht="19.5" customHeight="1" thickBot="1" x14ac:dyDescent="0.35">
      <c r="A248" s="459" t="s">
        <v>252</v>
      </c>
      <c r="B248" s="460"/>
      <c r="C248" s="460"/>
      <c r="D248" s="460"/>
      <c r="E248" s="460"/>
      <c r="F248" s="460"/>
      <c r="G248" s="460"/>
      <c r="H248" s="460"/>
      <c r="I248" s="460"/>
      <c r="J248" s="460"/>
      <c r="K248" s="460"/>
      <c r="L248" s="460"/>
      <c r="M248" s="461"/>
      <c r="O248" s="434"/>
    </row>
    <row r="249" spans="1:15" ht="19.5" customHeight="1" thickBot="1" x14ac:dyDescent="0.35">
      <c r="A249" s="469" t="s">
        <v>2</v>
      </c>
      <c r="B249" s="470"/>
      <c r="C249" s="78" t="s">
        <v>3</v>
      </c>
      <c r="D249" s="296" t="s">
        <v>5</v>
      </c>
      <c r="E249" s="435" t="s">
        <v>6</v>
      </c>
      <c r="F249" s="504" t="s">
        <v>253</v>
      </c>
      <c r="G249" s="505"/>
      <c r="H249" s="219" t="s">
        <v>123</v>
      </c>
      <c r="I249" s="220" t="s">
        <v>254</v>
      </c>
      <c r="J249" s="5" t="s">
        <v>10</v>
      </c>
      <c r="K249" s="6" t="s">
        <v>11</v>
      </c>
      <c r="L249" s="7" t="s">
        <v>12</v>
      </c>
      <c r="M249" s="442" t="s">
        <v>125</v>
      </c>
      <c r="O249" s="434"/>
    </row>
    <row r="250" spans="1:15" ht="19.5" customHeight="1" x14ac:dyDescent="0.3">
      <c r="A250" s="84">
        <v>1</v>
      </c>
      <c r="B250" s="437" t="s">
        <v>255</v>
      </c>
      <c r="C250" s="221" t="s">
        <v>19</v>
      </c>
      <c r="D250" s="348"/>
      <c r="E250" s="349" t="s">
        <v>256</v>
      </c>
      <c r="F250" s="506">
        <v>7000</v>
      </c>
      <c r="G250" s="507"/>
      <c r="H250" s="222">
        <v>12000</v>
      </c>
      <c r="I250" s="223">
        <v>12000</v>
      </c>
      <c r="J250" s="224">
        <f t="shared" ref="J250:J297" si="27">I250-H250</f>
        <v>0</v>
      </c>
      <c r="K250" s="225">
        <f t="shared" ref="K250:K297" si="28">L250-100</f>
        <v>0</v>
      </c>
      <c r="L250" s="226">
        <f t="shared" ref="L250:L297" si="29">(I250/H250)*100</f>
        <v>100</v>
      </c>
      <c r="M250" s="92" t="s">
        <v>257</v>
      </c>
      <c r="O250" s="434"/>
    </row>
    <row r="251" spans="1:15" ht="19.5" customHeight="1" x14ac:dyDescent="0.3">
      <c r="A251" s="32">
        <v>2</v>
      </c>
      <c r="B251" s="38" t="s">
        <v>258</v>
      </c>
      <c r="C251" s="34" t="s">
        <v>19</v>
      </c>
      <c r="D251" s="350"/>
      <c r="E251" s="351" t="s">
        <v>130</v>
      </c>
      <c r="F251" s="481">
        <v>5000</v>
      </c>
      <c r="G251" s="503"/>
      <c r="H251" s="227">
        <v>5000</v>
      </c>
      <c r="I251" s="228">
        <v>5000</v>
      </c>
      <c r="J251" s="229">
        <f t="shared" si="27"/>
        <v>0</v>
      </c>
      <c r="K251" s="230">
        <f t="shared" si="28"/>
        <v>0</v>
      </c>
      <c r="L251" s="21">
        <f t="shared" si="29"/>
        <v>100</v>
      </c>
      <c r="M251" s="99" t="s">
        <v>257</v>
      </c>
      <c r="O251" s="434"/>
    </row>
    <row r="252" spans="1:15" ht="19.5" customHeight="1" x14ac:dyDescent="0.3">
      <c r="A252" s="32">
        <v>3</v>
      </c>
      <c r="B252" s="38" t="s">
        <v>259</v>
      </c>
      <c r="C252" s="34" t="s">
        <v>19</v>
      </c>
      <c r="D252" s="352"/>
      <c r="E252" s="351" t="s">
        <v>130</v>
      </c>
      <c r="F252" s="475">
        <v>7000</v>
      </c>
      <c r="G252" s="502"/>
      <c r="H252" s="227">
        <v>6500</v>
      </c>
      <c r="I252" s="231">
        <v>6500</v>
      </c>
      <c r="J252" s="232">
        <f t="shared" si="27"/>
        <v>0</v>
      </c>
      <c r="K252" s="230">
        <f t="shared" si="28"/>
        <v>0</v>
      </c>
      <c r="L252" s="45">
        <f t="shared" si="29"/>
        <v>100</v>
      </c>
      <c r="M252" s="99" t="s">
        <v>257</v>
      </c>
      <c r="O252" s="434"/>
    </row>
    <row r="253" spans="1:15" ht="19.5" customHeight="1" x14ac:dyDescent="0.3">
      <c r="A253" s="32">
        <v>4</v>
      </c>
      <c r="B253" s="38" t="s">
        <v>260</v>
      </c>
      <c r="C253" s="34" t="s">
        <v>71</v>
      </c>
      <c r="D253" s="352"/>
      <c r="E253" s="351" t="s">
        <v>130</v>
      </c>
      <c r="F253" s="475">
        <v>78000</v>
      </c>
      <c r="G253" s="502"/>
      <c r="H253" s="227">
        <v>78000</v>
      </c>
      <c r="I253" s="231">
        <v>78000</v>
      </c>
      <c r="J253" s="278">
        <f t="shared" si="27"/>
        <v>0</v>
      </c>
      <c r="K253" s="279">
        <f t="shared" si="28"/>
        <v>0</v>
      </c>
      <c r="L253" s="45">
        <f t="shared" si="29"/>
        <v>100</v>
      </c>
      <c r="M253" s="99" t="s">
        <v>257</v>
      </c>
      <c r="O253" s="434"/>
    </row>
    <row r="254" spans="1:15" ht="19.5" customHeight="1" x14ac:dyDescent="0.3">
      <c r="A254" s="32">
        <v>5</v>
      </c>
      <c r="B254" s="47" t="s">
        <v>261</v>
      </c>
      <c r="C254" s="34" t="s">
        <v>19</v>
      </c>
      <c r="D254" s="350"/>
      <c r="E254" s="351" t="s">
        <v>130</v>
      </c>
      <c r="F254" s="481">
        <v>5000</v>
      </c>
      <c r="G254" s="503"/>
      <c r="H254" s="227">
        <v>8000</v>
      </c>
      <c r="I254" s="228">
        <v>8000</v>
      </c>
      <c r="J254" s="278">
        <f t="shared" si="27"/>
        <v>0</v>
      </c>
      <c r="K254" s="279">
        <f t="shared" si="28"/>
        <v>0</v>
      </c>
      <c r="L254" s="21">
        <f t="shared" si="29"/>
        <v>100</v>
      </c>
      <c r="M254" s="99" t="s">
        <v>257</v>
      </c>
      <c r="O254" s="434"/>
    </row>
    <row r="255" spans="1:15" ht="19.5" customHeight="1" x14ac:dyDescent="0.3">
      <c r="A255" s="32">
        <v>6</v>
      </c>
      <c r="B255" s="47" t="s">
        <v>262</v>
      </c>
      <c r="C255" s="34" t="s">
        <v>263</v>
      </c>
      <c r="D255" s="350"/>
      <c r="E255" s="351" t="s">
        <v>130</v>
      </c>
      <c r="F255" s="481">
        <v>10000</v>
      </c>
      <c r="G255" s="503"/>
      <c r="H255" s="227">
        <v>10000</v>
      </c>
      <c r="I255" s="228">
        <v>10000</v>
      </c>
      <c r="J255" s="278">
        <f t="shared" si="27"/>
        <v>0</v>
      </c>
      <c r="K255" s="279">
        <f t="shared" si="28"/>
        <v>0</v>
      </c>
      <c r="L255" s="21">
        <f t="shared" si="29"/>
        <v>100</v>
      </c>
      <c r="M255" s="99" t="s">
        <v>257</v>
      </c>
      <c r="O255" s="434"/>
    </row>
    <row r="256" spans="1:15" ht="19.5" customHeight="1" x14ac:dyDescent="0.3">
      <c r="A256" s="32">
        <v>7</v>
      </c>
      <c r="B256" s="47" t="s">
        <v>264</v>
      </c>
      <c r="C256" s="34" t="s">
        <v>263</v>
      </c>
      <c r="D256" s="350"/>
      <c r="E256" s="351" t="s">
        <v>130</v>
      </c>
      <c r="F256" s="481">
        <v>13000</v>
      </c>
      <c r="G256" s="503"/>
      <c r="H256" s="227">
        <v>13000</v>
      </c>
      <c r="I256" s="228">
        <v>13000</v>
      </c>
      <c r="J256" s="278">
        <f t="shared" si="27"/>
        <v>0</v>
      </c>
      <c r="K256" s="279">
        <f t="shared" si="28"/>
        <v>0</v>
      </c>
      <c r="L256" s="21">
        <f t="shared" si="29"/>
        <v>100</v>
      </c>
      <c r="M256" s="99" t="s">
        <v>257</v>
      </c>
      <c r="O256" s="434"/>
    </row>
    <row r="257" spans="1:13" ht="19.5" customHeight="1" x14ac:dyDescent="0.3">
      <c r="A257" s="32">
        <v>8</v>
      </c>
      <c r="B257" s="47" t="s">
        <v>265</v>
      </c>
      <c r="C257" s="34" t="s">
        <v>19</v>
      </c>
      <c r="D257" s="352"/>
      <c r="E257" s="351" t="s">
        <v>130</v>
      </c>
      <c r="F257" s="475">
        <v>7000</v>
      </c>
      <c r="G257" s="502"/>
      <c r="H257" s="227">
        <v>7000</v>
      </c>
      <c r="I257" s="231">
        <v>7000</v>
      </c>
      <c r="J257" s="278">
        <f t="shared" si="27"/>
        <v>0</v>
      </c>
      <c r="K257" s="279">
        <f t="shared" si="28"/>
        <v>0</v>
      </c>
      <c r="L257" s="45">
        <f t="shared" si="29"/>
        <v>100</v>
      </c>
      <c r="M257" s="99" t="s">
        <v>257</v>
      </c>
    </row>
    <row r="258" spans="1:13" ht="19.5" customHeight="1" x14ac:dyDescent="0.3">
      <c r="A258" s="32">
        <v>9</v>
      </c>
      <c r="B258" s="47" t="s">
        <v>266</v>
      </c>
      <c r="C258" s="34" t="s">
        <v>19</v>
      </c>
      <c r="D258" s="352"/>
      <c r="E258" s="351" t="s">
        <v>130</v>
      </c>
      <c r="F258" s="475">
        <v>6500</v>
      </c>
      <c r="G258" s="502"/>
      <c r="H258" s="227">
        <v>6500</v>
      </c>
      <c r="I258" s="231">
        <v>6500</v>
      </c>
      <c r="J258" s="278">
        <f t="shared" si="27"/>
        <v>0</v>
      </c>
      <c r="K258" s="279">
        <f t="shared" si="28"/>
        <v>0</v>
      </c>
      <c r="L258" s="45">
        <f t="shared" si="29"/>
        <v>100</v>
      </c>
      <c r="M258" s="99" t="s">
        <v>257</v>
      </c>
    </row>
    <row r="259" spans="1:13" ht="19.5" customHeight="1" x14ac:dyDescent="0.3">
      <c r="A259" s="32">
        <v>10</v>
      </c>
      <c r="B259" s="47" t="s">
        <v>267</v>
      </c>
      <c r="C259" s="34" t="s">
        <v>19</v>
      </c>
      <c r="D259" s="352"/>
      <c r="E259" s="351" t="s">
        <v>130</v>
      </c>
      <c r="F259" s="475">
        <v>3500</v>
      </c>
      <c r="G259" s="502"/>
      <c r="H259" s="227">
        <v>4500</v>
      </c>
      <c r="I259" s="231">
        <v>4500</v>
      </c>
      <c r="J259" s="278">
        <f t="shared" si="27"/>
        <v>0</v>
      </c>
      <c r="K259" s="279">
        <f t="shared" si="28"/>
        <v>0</v>
      </c>
      <c r="L259" s="45">
        <f t="shared" si="29"/>
        <v>100</v>
      </c>
      <c r="M259" s="99" t="s">
        <v>257</v>
      </c>
    </row>
    <row r="260" spans="1:13" ht="19.5" customHeight="1" x14ac:dyDescent="0.3">
      <c r="A260" s="32">
        <v>11</v>
      </c>
      <c r="B260" s="47" t="s">
        <v>268</v>
      </c>
      <c r="C260" s="34" t="s">
        <v>98</v>
      </c>
      <c r="D260" s="352"/>
      <c r="E260" s="351" t="s">
        <v>130</v>
      </c>
      <c r="F260" s="475">
        <v>1100</v>
      </c>
      <c r="G260" s="502"/>
      <c r="H260" s="227">
        <v>1500</v>
      </c>
      <c r="I260" s="231">
        <v>1500</v>
      </c>
      <c r="J260" s="278">
        <f t="shared" si="27"/>
        <v>0</v>
      </c>
      <c r="K260" s="279">
        <f t="shared" si="28"/>
        <v>0</v>
      </c>
      <c r="L260" s="45">
        <f t="shared" si="29"/>
        <v>100</v>
      </c>
      <c r="M260" s="99" t="s">
        <v>269</v>
      </c>
    </row>
    <row r="261" spans="1:13" ht="19.5" customHeight="1" x14ac:dyDescent="0.3">
      <c r="A261" s="32">
        <v>12</v>
      </c>
      <c r="B261" s="47" t="s">
        <v>270</v>
      </c>
      <c r="C261" s="34" t="s">
        <v>19</v>
      </c>
      <c r="D261" s="352"/>
      <c r="E261" s="351" t="s">
        <v>130</v>
      </c>
      <c r="F261" s="475">
        <v>5500</v>
      </c>
      <c r="G261" s="502"/>
      <c r="H261" s="227">
        <v>5500</v>
      </c>
      <c r="I261" s="231">
        <v>5500</v>
      </c>
      <c r="J261" s="278">
        <f t="shared" si="27"/>
        <v>0</v>
      </c>
      <c r="K261" s="279">
        <f t="shared" si="28"/>
        <v>0</v>
      </c>
      <c r="L261" s="45">
        <f t="shared" si="29"/>
        <v>100</v>
      </c>
      <c r="M261" s="99" t="s">
        <v>257</v>
      </c>
    </row>
    <row r="262" spans="1:13" ht="19.5" customHeight="1" x14ac:dyDescent="0.3">
      <c r="A262" s="32">
        <v>13</v>
      </c>
      <c r="B262" s="47" t="s">
        <v>271</v>
      </c>
      <c r="C262" s="34" t="s">
        <v>19</v>
      </c>
      <c r="D262" s="352"/>
      <c r="E262" s="351" t="s">
        <v>130</v>
      </c>
      <c r="F262" s="475">
        <v>7000</v>
      </c>
      <c r="G262" s="502"/>
      <c r="H262" s="227">
        <v>10000</v>
      </c>
      <c r="I262" s="231">
        <v>10000</v>
      </c>
      <c r="J262" s="278">
        <f t="shared" si="27"/>
        <v>0</v>
      </c>
      <c r="K262" s="279">
        <f t="shared" si="28"/>
        <v>0</v>
      </c>
      <c r="L262" s="21">
        <f t="shared" si="29"/>
        <v>100</v>
      </c>
      <c r="M262" s="99" t="s">
        <v>257</v>
      </c>
    </row>
    <row r="263" spans="1:13" ht="19.5" customHeight="1" x14ac:dyDescent="0.3">
      <c r="A263" s="32">
        <v>14</v>
      </c>
      <c r="B263" s="38" t="s">
        <v>272</v>
      </c>
      <c r="C263" s="34" t="s">
        <v>25</v>
      </c>
      <c r="D263" s="352"/>
      <c r="E263" s="351" t="s">
        <v>130</v>
      </c>
      <c r="F263" s="475">
        <v>26800</v>
      </c>
      <c r="G263" s="502"/>
      <c r="H263" s="227">
        <v>25000</v>
      </c>
      <c r="I263" s="263">
        <v>25000</v>
      </c>
      <c r="J263" s="278">
        <f t="shared" si="27"/>
        <v>0</v>
      </c>
      <c r="K263" s="279">
        <f t="shared" si="28"/>
        <v>0</v>
      </c>
      <c r="L263" s="45">
        <f t="shared" si="29"/>
        <v>100</v>
      </c>
      <c r="M263" s="99" t="s">
        <v>257</v>
      </c>
    </row>
    <row r="264" spans="1:13" ht="19.5" customHeight="1" x14ac:dyDescent="0.3">
      <c r="A264" s="32">
        <v>15</v>
      </c>
      <c r="B264" s="100" t="s">
        <v>273</v>
      </c>
      <c r="C264" s="260" t="s">
        <v>274</v>
      </c>
      <c r="D264" s="433"/>
      <c r="E264" s="353" t="s">
        <v>130</v>
      </c>
      <c r="F264" s="508">
        <v>2000</v>
      </c>
      <c r="G264" s="509"/>
      <c r="H264" s="227">
        <v>2000</v>
      </c>
      <c r="I264" s="263">
        <v>2000</v>
      </c>
      <c r="J264" s="278">
        <f t="shared" si="27"/>
        <v>0</v>
      </c>
      <c r="K264" s="279">
        <f t="shared" si="28"/>
        <v>0</v>
      </c>
      <c r="L264" s="45">
        <f t="shared" si="29"/>
        <v>100</v>
      </c>
      <c r="M264" s="99" t="s">
        <v>269</v>
      </c>
    </row>
    <row r="265" spans="1:13" ht="19.5" customHeight="1" x14ac:dyDescent="0.3">
      <c r="A265" s="32">
        <v>16</v>
      </c>
      <c r="B265" s="62" t="s">
        <v>275</v>
      </c>
      <c r="C265" s="260" t="s">
        <v>276</v>
      </c>
      <c r="D265" s="433"/>
      <c r="E265" s="353" t="s">
        <v>130</v>
      </c>
      <c r="F265" s="508">
        <v>60000</v>
      </c>
      <c r="G265" s="509"/>
      <c r="H265" s="231">
        <v>60000</v>
      </c>
      <c r="I265" s="263">
        <v>60000</v>
      </c>
      <c r="J265" s="278">
        <f t="shared" si="27"/>
        <v>0</v>
      </c>
      <c r="K265" s="279">
        <f t="shared" si="28"/>
        <v>0</v>
      </c>
      <c r="L265" s="261">
        <f t="shared" si="29"/>
        <v>100</v>
      </c>
      <c r="M265" s="103" t="s">
        <v>257</v>
      </c>
    </row>
    <row r="266" spans="1:13" ht="19.5" customHeight="1" x14ac:dyDescent="0.3">
      <c r="A266" s="32">
        <v>17</v>
      </c>
      <c r="B266" s="62" t="s">
        <v>277</v>
      </c>
      <c r="C266" s="260" t="s">
        <v>19</v>
      </c>
      <c r="D266" s="433"/>
      <c r="E266" s="353" t="s">
        <v>130</v>
      </c>
      <c r="F266" s="508">
        <v>10000</v>
      </c>
      <c r="G266" s="509"/>
      <c r="H266" s="227">
        <v>16000</v>
      </c>
      <c r="I266" s="263">
        <v>16000</v>
      </c>
      <c r="J266" s="278">
        <f t="shared" si="27"/>
        <v>0</v>
      </c>
      <c r="K266" s="279">
        <f t="shared" si="28"/>
        <v>0</v>
      </c>
      <c r="L266" s="259">
        <f t="shared" si="29"/>
        <v>100</v>
      </c>
      <c r="M266" s="103" t="s">
        <v>257</v>
      </c>
    </row>
    <row r="267" spans="1:13" ht="19.5" customHeight="1" x14ac:dyDescent="0.3">
      <c r="A267" s="32">
        <v>18</v>
      </c>
      <c r="B267" s="62" t="s">
        <v>278</v>
      </c>
      <c r="C267" s="260" t="s">
        <v>263</v>
      </c>
      <c r="D267" s="433"/>
      <c r="E267" s="353" t="s">
        <v>130</v>
      </c>
      <c r="F267" s="508">
        <v>12000</v>
      </c>
      <c r="G267" s="509"/>
      <c r="H267" s="227">
        <v>12000</v>
      </c>
      <c r="I267" s="263">
        <v>12000</v>
      </c>
      <c r="J267" s="278">
        <f t="shared" si="27"/>
        <v>0</v>
      </c>
      <c r="K267" s="279">
        <f t="shared" si="28"/>
        <v>0</v>
      </c>
      <c r="L267" s="21">
        <f t="shared" si="29"/>
        <v>100</v>
      </c>
      <c r="M267" s="99" t="s">
        <v>257</v>
      </c>
    </row>
    <row r="268" spans="1:13" ht="19.5" customHeight="1" x14ac:dyDescent="0.3">
      <c r="A268" s="32">
        <v>19</v>
      </c>
      <c r="B268" s="62" t="s">
        <v>279</v>
      </c>
      <c r="C268" s="260" t="s">
        <v>280</v>
      </c>
      <c r="D268" s="433"/>
      <c r="E268" s="353" t="s">
        <v>130</v>
      </c>
      <c r="F268" s="508">
        <v>3350</v>
      </c>
      <c r="G268" s="509"/>
      <c r="H268" s="227">
        <v>4100</v>
      </c>
      <c r="I268" s="263">
        <v>4100</v>
      </c>
      <c r="J268" s="278">
        <f t="shared" si="27"/>
        <v>0</v>
      </c>
      <c r="K268" s="279">
        <f t="shared" si="28"/>
        <v>0</v>
      </c>
      <c r="L268" s="21">
        <f t="shared" si="29"/>
        <v>100</v>
      </c>
      <c r="M268" s="99" t="s">
        <v>257</v>
      </c>
    </row>
    <row r="269" spans="1:13" ht="19.5" customHeight="1" x14ac:dyDescent="0.3">
      <c r="A269" s="32">
        <v>20</v>
      </c>
      <c r="B269" s="62" t="s">
        <v>281</v>
      </c>
      <c r="C269" s="260" t="s">
        <v>263</v>
      </c>
      <c r="D269" s="433"/>
      <c r="E269" s="353"/>
      <c r="F269" s="508">
        <v>4800</v>
      </c>
      <c r="G269" s="509"/>
      <c r="H269" s="227">
        <v>4800</v>
      </c>
      <c r="I269" s="263">
        <v>4800</v>
      </c>
      <c r="J269" s="278">
        <f t="shared" si="27"/>
        <v>0</v>
      </c>
      <c r="K269" s="279">
        <f t="shared" si="28"/>
        <v>0</v>
      </c>
      <c r="L269" s="45">
        <f t="shared" si="29"/>
        <v>100</v>
      </c>
      <c r="M269" s="99" t="s">
        <v>269</v>
      </c>
    </row>
    <row r="270" spans="1:13" ht="19.5" customHeight="1" x14ac:dyDescent="0.3">
      <c r="A270" s="32">
        <v>21</v>
      </c>
      <c r="B270" s="47" t="s">
        <v>282</v>
      </c>
      <c r="C270" s="34" t="s">
        <v>283</v>
      </c>
      <c r="D270" s="352"/>
      <c r="E270" s="351" t="s">
        <v>130</v>
      </c>
      <c r="F270" s="475">
        <v>12000</v>
      </c>
      <c r="G270" s="502"/>
      <c r="H270" s="227">
        <v>12000</v>
      </c>
      <c r="I270" s="263">
        <v>12000</v>
      </c>
      <c r="J270" s="278">
        <f t="shared" si="27"/>
        <v>0</v>
      </c>
      <c r="K270" s="279">
        <f t="shared" si="28"/>
        <v>0</v>
      </c>
      <c r="L270" s="21">
        <f t="shared" si="29"/>
        <v>100</v>
      </c>
      <c r="M270" s="99" t="s">
        <v>257</v>
      </c>
    </row>
    <row r="271" spans="1:13" ht="19.5" customHeight="1" x14ac:dyDescent="0.3">
      <c r="A271" s="32">
        <v>22</v>
      </c>
      <c r="B271" s="47" t="s">
        <v>284</v>
      </c>
      <c r="C271" s="34" t="s">
        <v>19</v>
      </c>
      <c r="D271" s="352"/>
      <c r="E271" s="351" t="s">
        <v>130</v>
      </c>
      <c r="F271" s="475">
        <v>5000</v>
      </c>
      <c r="G271" s="502"/>
      <c r="H271" s="227">
        <v>7500</v>
      </c>
      <c r="I271" s="263">
        <v>7500</v>
      </c>
      <c r="J271" s="278">
        <f t="shared" si="27"/>
        <v>0</v>
      </c>
      <c r="K271" s="279">
        <f t="shared" si="28"/>
        <v>0</v>
      </c>
      <c r="L271" s="45">
        <f t="shared" si="29"/>
        <v>100</v>
      </c>
      <c r="M271" s="99" t="s">
        <v>257</v>
      </c>
    </row>
    <row r="272" spans="1:13" ht="19.5" customHeight="1" x14ac:dyDescent="0.3">
      <c r="A272" s="32">
        <v>23</v>
      </c>
      <c r="B272" s="47" t="s">
        <v>285</v>
      </c>
      <c r="C272" s="34" t="s">
        <v>286</v>
      </c>
      <c r="D272" s="352"/>
      <c r="E272" s="351" t="s">
        <v>130</v>
      </c>
      <c r="F272" s="475">
        <v>11000</v>
      </c>
      <c r="G272" s="502"/>
      <c r="H272" s="227">
        <v>15000</v>
      </c>
      <c r="I272" s="263">
        <v>15000</v>
      </c>
      <c r="J272" s="278">
        <f t="shared" si="27"/>
        <v>0</v>
      </c>
      <c r="K272" s="279">
        <f t="shared" si="28"/>
        <v>0</v>
      </c>
      <c r="L272" s="21">
        <f t="shared" si="29"/>
        <v>100</v>
      </c>
      <c r="M272" s="99" t="s">
        <v>257</v>
      </c>
    </row>
    <row r="273" spans="1:13" ht="19.5" customHeight="1" x14ac:dyDescent="0.3">
      <c r="A273" s="32">
        <v>24</v>
      </c>
      <c r="B273" s="47" t="s">
        <v>287</v>
      </c>
      <c r="C273" s="34" t="s">
        <v>288</v>
      </c>
      <c r="D273" s="352"/>
      <c r="E273" s="351" t="s">
        <v>130</v>
      </c>
      <c r="F273" s="475">
        <v>6000</v>
      </c>
      <c r="G273" s="502"/>
      <c r="H273" s="227">
        <v>6000</v>
      </c>
      <c r="I273" s="263">
        <v>6000</v>
      </c>
      <c r="J273" s="278">
        <f t="shared" si="27"/>
        <v>0</v>
      </c>
      <c r="K273" s="279">
        <f t="shared" si="28"/>
        <v>0</v>
      </c>
      <c r="L273" s="21">
        <f t="shared" si="29"/>
        <v>100</v>
      </c>
      <c r="M273" s="99" t="s">
        <v>269</v>
      </c>
    </row>
    <row r="274" spans="1:13" ht="19.5" customHeight="1" x14ac:dyDescent="0.3">
      <c r="A274" s="32">
        <v>25</v>
      </c>
      <c r="B274" s="47" t="s">
        <v>289</v>
      </c>
      <c r="C274" s="34" t="s">
        <v>89</v>
      </c>
      <c r="D274" s="352"/>
      <c r="E274" s="351" t="s">
        <v>130</v>
      </c>
      <c r="F274" s="475">
        <v>54000</v>
      </c>
      <c r="G274" s="502"/>
      <c r="H274" s="227">
        <v>38000</v>
      </c>
      <c r="I274" s="263">
        <v>38000</v>
      </c>
      <c r="J274" s="278">
        <f t="shared" si="27"/>
        <v>0</v>
      </c>
      <c r="K274" s="279">
        <f t="shared" si="28"/>
        <v>0</v>
      </c>
      <c r="L274" s="45">
        <f t="shared" si="29"/>
        <v>100</v>
      </c>
      <c r="M274" s="99" t="s">
        <v>257</v>
      </c>
    </row>
    <row r="275" spans="1:13" ht="19.5" customHeight="1" x14ac:dyDescent="0.3">
      <c r="A275" s="32">
        <v>26</v>
      </c>
      <c r="B275" s="38" t="s">
        <v>290</v>
      </c>
      <c r="C275" s="34" t="s">
        <v>19</v>
      </c>
      <c r="D275" s="352"/>
      <c r="E275" s="351" t="s">
        <v>130</v>
      </c>
      <c r="F275" s="475">
        <v>8000</v>
      </c>
      <c r="G275" s="502"/>
      <c r="H275" s="227">
        <v>8000</v>
      </c>
      <c r="I275" s="263">
        <v>8000</v>
      </c>
      <c r="J275" s="278">
        <f t="shared" si="27"/>
        <v>0</v>
      </c>
      <c r="K275" s="279">
        <f t="shared" si="28"/>
        <v>0</v>
      </c>
      <c r="L275" s="21">
        <f t="shared" si="29"/>
        <v>100</v>
      </c>
      <c r="M275" s="99" t="s">
        <v>257</v>
      </c>
    </row>
    <row r="276" spans="1:13" ht="19.5" customHeight="1" x14ac:dyDescent="0.3">
      <c r="A276" s="32">
        <v>27</v>
      </c>
      <c r="B276" s="38" t="s">
        <v>291</v>
      </c>
      <c r="C276" s="34" t="s">
        <v>19</v>
      </c>
      <c r="D276" s="352"/>
      <c r="E276" s="351" t="s">
        <v>130</v>
      </c>
      <c r="F276" s="475">
        <v>6500</v>
      </c>
      <c r="G276" s="502"/>
      <c r="H276" s="227">
        <v>6500</v>
      </c>
      <c r="I276" s="231">
        <v>6500</v>
      </c>
      <c r="J276" s="278">
        <f t="shared" si="27"/>
        <v>0</v>
      </c>
      <c r="K276" s="279">
        <f t="shared" si="28"/>
        <v>0</v>
      </c>
      <c r="L276" s="21">
        <f t="shared" si="29"/>
        <v>100</v>
      </c>
      <c r="M276" s="99" t="s">
        <v>257</v>
      </c>
    </row>
    <row r="277" spans="1:13" ht="19.5" customHeight="1" x14ac:dyDescent="0.3">
      <c r="A277" s="32">
        <v>28</v>
      </c>
      <c r="B277" s="47" t="s">
        <v>292</v>
      </c>
      <c r="C277" s="34" t="s">
        <v>19</v>
      </c>
      <c r="D277" s="352"/>
      <c r="E277" s="351" t="s">
        <v>130</v>
      </c>
      <c r="F277" s="475">
        <v>6000</v>
      </c>
      <c r="G277" s="502"/>
      <c r="H277" s="227">
        <v>6500</v>
      </c>
      <c r="I277" s="231">
        <v>6500</v>
      </c>
      <c r="J277" s="278">
        <f t="shared" si="27"/>
        <v>0</v>
      </c>
      <c r="K277" s="279">
        <f t="shared" si="28"/>
        <v>0</v>
      </c>
      <c r="L277" s="21">
        <f t="shared" si="29"/>
        <v>100</v>
      </c>
      <c r="M277" s="99" t="s">
        <v>257</v>
      </c>
    </row>
    <row r="278" spans="1:13" ht="19.5" customHeight="1" x14ac:dyDescent="0.3">
      <c r="A278" s="32">
        <v>29</v>
      </c>
      <c r="B278" s="47" t="s">
        <v>293</v>
      </c>
      <c r="C278" s="34" t="s">
        <v>19</v>
      </c>
      <c r="D278" s="352"/>
      <c r="E278" s="351" t="s">
        <v>130</v>
      </c>
      <c r="F278" s="475">
        <v>11000</v>
      </c>
      <c r="G278" s="502"/>
      <c r="H278" s="227">
        <v>11000</v>
      </c>
      <c r="I278" s="231">
        <v>11000</v>
      </c>
      <c r="J278" s="278">
        <f t="shared" si="27"/>
        <v>0</v>
      </c>
      <c r="K278" s="279">
        <f t="shared" si="28"/>
        <v>0</v>
      </c>
      <c r="L278" s="21">
        <f t="shared" si="29"/>
        <v>100</v>
      </c>
      <c r="M278" s="99" t="s">
        <v>257</v>
      </c>
    </row>
    <row r="279" spans="1:13" ht="19.5" customHeight="1" x14ac:dyDescent="0.3">
      <c r="A279" s="32">
        <v>30</v>
      </c>
      <c r="B279" s="38" t="s">
        <v>294</v>
      </c>
      <c r="C279" s="34" t="s">
        <v>295</v>
      </c>
      <c r="D279" s="352"/>
      <c r="E279" s="351" t="s">
        <v>130</v>
      </c>
      <c r="F279" s="475">
        <v>3300</v>
      </c>
      <c r="G279" s="502"/>
      <c r="H279" s="227">
        <v>3300</v>
      </c>
      <c r="I279" s="231">
        <v>3300</v>
      </c>
      <c r="J279" s="278">
        <f t="shared" si="27"/>
        <v>0</v>
      </c>
      <c r="K279" s="279">
        <f t="shared" si="28"/>
        <v>0</v>
      </c>
      <c r="L279" s="45">
        <f t="shared" si="29"/>
        <v>100</v>
      </c>
      <c r="M279" s="99" t="s">
        <v>257</v>
      </c>
    </row>
    <row r="280" spans="1:13" ht="19.5" customHeight="1" x14ac:dyDescent="0.3">
      <c r="A280" s="32">
        <v>31</v>
      </c>
      <c r="B280" s="38" t="s">
        <v>296</v>
      </c>
      <c r="C280" s="34" t="s">
        <v>297</v>
      </c>
      <c r="D280" s="352"/>
      <c r="E280" s="351" t="s">
        <v>130</v>
      </c>
      <c r="F280" s="475">
        <v>13500</v>
      </c>
      <c r="G280" s="502"/>
      <c r="H280" s="262">
        <v>13500</v>
      </c>
      <c r="I280" s="263">
        <v>13500</v>
      </c>
      <c r="J280" s="278">
        <f t="shared" si="27"/>
        <v>0</v>
      </c>
      <c r="K280" s="279">
        <f t="shared" si="28"/>
        <v>0</v>
      </c>
      <c r="L280" s="21">
        <f t="shared" si="29"/>
        <v>100</v>
      </c>
      <c r="M280" s="99" t="s">
        <v>269</v>
      </c>
    </row>
    <row r="281" spans="1:13" ht="19.5" customHeight="1" x14ac:dyDescent="0.3">
      <c r="A281" s="32">
        <v>32</v>
      </c>
      <c r="B281" s="47" t="s">
        <v>298</v>
      </c>
      <c r="C281" s="34" t="s">
        <v>299</v>
      </c>
      <c r="D281" s="352"/>
      <c r="E281" s="351" t="s">
        <v>130</v>
      </c>
      <c r="F281" s="475">
        <v>13000</v>
      </c>
      <c r="G281" s="502"/>
      <c r="H281" s="262">
        <v>13000</v>
      </c>
      <c r="I281" s="263">
        <v>13000</v>
      </c>
      <c r="J281" s="278">
        <f t="shared" si="27"/>
        <v>0</v>
      </c>
      <c r="K281" s="279">
        <f t="shared" si="28"/>
        <v>0</v>
      </c>
      <c r="L281" s="21">
        <f t="shared" si="29"/>
        <v>100</v>
      </c>
      <c r="M281" s="99" t="s">
        <v>257</v>
      </c>
    </row>
    <row r="282" spans="1:13" ht="19.5" customHeight="1" x14ac:dyDescent="0.3">
      <c r="A282" s="32">
        <v>33</v>
      </c>
      <c r="B282" s="47" t="s">
        <v>300</v>
      </c>
      <c r="C282" s="34" t="s">
        <v>19</v>
      </c>
      <c r="D282" s="352"/>
      <c r="E282" s="351" t="s">
        <v>130</v>
      </c>
      <c r="F282" s="475">
        <v>4000</v>
      </c>
      <c r="G282" s="502"/>
      <c r="H282" s="262">
        <v>4000</v>
      </c>
      <c r="I282" s="263">
        <v>4000</v>
      </c>
      <c r="J282" s="278">
        <f t="shared" si="27"/>
        <v>0</v>
      </c>
      <c r="K282" s="279">
        <f t="shared" si="28"/>
        <v>0</v>
      </c>
      <c r="L282" s="21">
        <f t="shared" si="29"/>
        <v>100</v>
      </c>
      <c r="M282" s="99" t="s">
        <v>257</v>
      </c>
    </row>
    <row r="283" spans="1:13" ht="19.5" customHeight="1" x14ac:dyDescent="0.3">
      <c r="A283" s="32">
        <v>34</v>
      </c>
      <c r="B283" s="47" t="s">
        <v>301</v>
      </c>
      <c r="C283" s="34" t="s">
        <v>61</v>
      </c>
      <c r="D283" s="352"/>
      <c r="E283" s="351" t="s">
        <v>130</v>
      </c>
      <c r="F283" s="475">
        <v>8000</v>
      </c>
      <c r="G283" s="502"/>
      <c r="H283" s="262">
        <v>8000</v>
      </c>
      <c r="I283" s="263">
        <v>8000</v>
      </c>
      <c r="J283" s="278">
        <f t="shared" si="27"/>
        <v>0</v>
      </c>
      <c r="K283" s="279">
        <f t="shared" si="28"/>
        <v>0</v>
      </c>
      <c r="L283" s="21">
        <f t="shared" si="29"/>
        <v>100</v>
      </c>
      <c r="M283" s="99" t="s">
        <v>257</v>
      </c>
    </row>
    <row r="284" spans="1:13" ht="19.5" customHeight="1" x14ac:dyDescent="0.3">
      <c r="A284" s="32">
        <v>35</v>
      </c>
      <c r="B284" s="47" t="s">
        <v>302</v>
      </c>
      <c r="C284" s="34" t="s">
        <v>303</v>
      </c>
      <c r="D284" s="352"/>
      <c r="E284" s="351" t="s">
        <v>130</v>
      </c>
      <c r="F284" s="475">
        <v>4300</v>
      </c>
      <c r="G284" s="502"/>
      <c r="H284" s="262">
        <v>4300</v>
      </c>
      <c r="I284" s="263">
        <v>4300</v>
      </c>
      <c r="J284" s="278">
        <f t="shared" si="27"/>
        <v>0</v>
      </c>
      <c r="K284" s="279">
        <f t="shared" si="28"/>
        <v>0</v>
      </c>
      <c r="L284" s="21">
        <f t="shared" si="29"/>
        <v>100</v>
      </c>
      <c r="M284" s="99" t="s">
        <v>269</v>
      </c>
    </row>
    <row r="285" spans="1:13" ht="19.5" customHeight="1" x14ac:dyDescent="0.3">
      <c r="A285" s="32">
        <v>36</v>
      </c>
      <c r="B285" s="47" t="s">
        <v>304</v>
      </c>
      <c r="C285" s="34" t="s">
        <v>305</v>
      </c>
      <c r="D285" s="352"/>
      <c r="E285" s="351" t="s">
        <v>130</v>
      </c>
      <c r="F285" s="475">
        <v>13000</v>
      </c>
      <c r="G285" s="502"/>
      <c r="H285" s="262">
        <v>13000</v>
      </c>
      <c r="I285" s="263">
        <v>13000</v>
      </c>
      <c r="J285" s="278">
        <f t="shared" si="27"/>
        <v>0</v>
      </c>
      <c r="K285" s="279">
        <f t="shared" si="28"/>
        <v>0</v>
      </c>
      <c r="L285" s="21">
        <f t="shared" si="29"/>
        <v>100</v>
      </c>
      <c r="M285" s="99" t="s">
        <v>257</v>
      </c>
    </row>
    <row r="286" spans="1:13" ht="19.5" customHeight="1" x14ac:dyDescent="0.3">
      <c r="A286" s="32">
        <v>37</v>
      </c>
      <c r="B286" s="47" t="s">
        <v>306</v>
      </c>
      <c r="C286" s="34" t="s">
        <v>305</v>
      </c>
      <c r="D286" s="352"/>
      <c r="E286" s="351" t="s">
        <v>130</v>
      </c>
      <c r="F286" s="475">
        <v>36000</v>
      </c>
      <c r="G286" s="502"/>
      <c r="H286" s="262">
        <v>25000</v>
      </c>
      <c r="I286" s="263">
        <v>25000</v>
      </c>
      <c r="J286" s="278">
        <f t="shared" si="27"/>
        <v>0</v>
      </c>
      <c r="K286" s="279">
        <f t="shared" si="28"/>
        <v>0</v>
      </c>
      <c r="L286" s="45">
        <f t="shared" si="29"/>
        <v>100</v>
      </c>
      <c r="M286" s="99" t="s">
        <v>257</v>
      </c>
    </row>
    <row r="287" spans="1:13" ht="19.5" customHeight="1" x14ac:dyDescent="0.3">
      <c r="A287" s="32">
        <v>38</v>
      </c>
      <c r="B287" s="47" t="s">
        <v>307</v>
      </c>
      <c r="C287" s="34" t="s">
        <v>308</v>
      </c>
      <c r="D287" s="352"/>
      <c r="E287" s="351" t="s">
        <v>130</v>
      </c>
      <c r="F287" s="475">
        <v>21000</v>
      </c>
      <c r="G287" s="502"/>
      <c r="H287" s="262">
        <v>21000</v>
      </c>
      <c r="I287" s="264">
        <v>21000</v>
      </c>
      <c r="J287" s="278">
        <f t="shared" si="27"/>
        <v>0</v>
      </c>
      <c r="K287" s="279">
        <f t="shared" si="28"/>
        <v>0</v>
      </c>
      <c r="L287" s="21">
        <f t="shared" si="29"/>
        <v>100</v>
      </c>
      <c r="M287" s="99" t="s">
        <v>257</v>
      </c>
    </row>
    <row r="288" spans="1:13" ht="19.5" customHeight="1" x14ac:dyDescent="0.3">
      <c r="A288" s="32">
        <v>39</v>
      </c>
      <c r="B288" s="36" t="s">
        <v>309</v>
      </c>
      <c r="C288" s="37" t="s">
        <v>19</v>
      </c>
      <c r="D288" s="350"/>
      <c r="E288" s="354" t="s">
        <v>130</v>
      </c>
      <c r="F288" s="481">
        <v>11000</v>
      </c>
      <c r="G288" s="503"/>
      <c r="H288" s="262">
        <v>25000</v>
      </c>
      <c r="I288" s="264">
        <v>25000</v>
      </c>
      <c r="J288" s="278">
        <f t="shared" si="27"/>
        <v>0</v>
      </c>
      <c r="K288" s="279">
        <f t="shared" si="28"/>
        <v>0</v>
      </c>
      <c r="L288" s="21">
        <f t="shared" si="29"/>
        <v>100</v>
      </c>
      <c r="M288" s="123" t="s">
        <v>257</v>
      </c>
    </row>
    <row r="289" spans="1:13" ht="19.5" customHeight="1" x14ac:dyDescent="0.3">
      <c r="A289" s="32">
        <v>40</v>
      </c>
      <c r="B289" s="36" t="s">
        <v>310</v>
      </c>
      <c r="C289" s="37" t="s">
        <v>19</v>
      </c>
      <c r="D289" s="350"/>
      <c r="E289" s="354" t="s">
        <v>130</v>
      </c>
      <c r="F289" s="481">
        <v>10000</v>
      </c>
      <c r="G289" s="503"/>
      <c r="H289" s="262">
        <v>10000</v>
      </c>
      <c r="I289" s="264">
        <v>10000</v>
      </c>
      <c r="J289" s="278">
        <f t="shared" si="27"/>
        <v>0</v>
      </c>
      <c r="K289" s="279">
        <f t="shared" si="28"/>
        <v>0</v>
      </c>
      <c r="L289" s="21">
        <f t="shared" si="29"/>
        <v>100</v>
      </c>
      <c r="M289" s="123" t="s">
        <v>257</v>
      </c>
    </row>
    <row r="290" spans="1:13" ht="19.5" customHeight="1" x14ac:dyDescent="0.3">
      <c r="A290" s="32">
        <v>41</v>
      </c>
      <c r="B290" s="47" t="s">
        <v>311</v>
      </c>
      <c r="C290" s="34" t="s">
        <v>19</v>
      </c>
      <c r="D290" s="350"/>
      <c r="E290" s="351" t="s">
        <v>130</v>
      </c>
      <c r="F290" s="481">
        <v>4000</v>
      </c>
      <c r="G290" s="503"/>
      <c r="H290" s="262">
        <v>4000</v>
      </c>
      <c r="I290" s="264">
        <v>4000</v>
      </c>
      <c r="J290" s="278">
        <f t="shared" si="27"/>
        <v>0</v>
      </c>
      <c r="K290" s="279">
        <f t="shared" si="28"/>
        <v>0</v>
      </c>
      <c r="L290" s="21">
        <f t="shared" si="29"/>
        <v>100</v>
      </c>
      <c r="M290" s="123" t="s">
        <v>257</v>
      </c>
    </row>
    <row r="291" spans="1:13" ht="19.5" customHeight="1" x14ac:dyDescent="0.3">
      <c r="A291" s="32">
        <v>42</v>
      </c>
      <c r="B291" s="47" t="s">
        <v>312</v>
      </c>
      <c r="C291" s="34" t="s">
        <v>19</v>
      </c>
      <c r="D291" s="36"/>
      <c r="E291" s="351" t="s">
        <v>130</v>
      </c>
      <c r="F291" s="481">
        <v>3000</v>
      </c>
      <c r="G291" s="503"/>
      <c r="H291" s="262">
        <v>3000</v>
      </c>
      <c r="I291" s="264">
        <v>3000</v>
      </c>
      <c r="J291" s="278">
        <f t="shared" si="27"/>
        <v>0</v>
      </c>
      <c r="K291" s="279">
        <f t="shared" si="28"/>
        <v>0</v>
      </c>
      <c r="L291" s="21">
        <f t="shared" si="29"/>
        <v>100</v>
      </c>
      <c r="M291" s="123" t="s">
        <v>257</v>
      </c>
    </row>
    <row r="292" spans="1:13" ht="19.5" customHeight="1" x14ac:dyDescent="0.3">
      <c r="A292" s="32">
        <v>43</v>
      </c>
      <c r="B292" s="38" t="s">
        <v>313</v>
      </c>
      <c r="C292" s="34" t="s">
        <v>314</v>
      </c>
      <c r="D292" s="350"/>
      <c r="E292" s="351" t="s">
        <v>130</v>
      </c>
      <c r="F292" s="481">
        <v>6000</v>
      </c>
      <c r="G292" s="503"/>
      <c r="H292" s="262">
        <v>6000</v>
      </c>
      <c r="I292" s="264">
        <v>6000</v>
      </c>
      <c r="J292" s="278">
        <f t="shared" si="27"/>
        <v>0</v>
      </c>
      <c r="K292" s="279">
        <f t="shared" si="28"/>
        <v>0</v>
      </c>
      <c r="L292" s="21">
        <f t="shared" si="29"/>
        <v>100</v>
      </c>
      <c r="M292" s="123" t="s">
        <v>257</v>
      </c>
    </row>
    <row r="293" spans="1:13" ht="19.5" customHeight="1" x14ac:dyDescent="0.3">
      <c r="A293" s="32">
        <v>44</v>
      </c>
      <c r="B293" s="47" t="s">
        <v>315</v>
      </c>
      <c r="C293" s="34" t="s">
        <v>19</v>
      </c>
      <c r="D293" s="350"/>
      <c r="E293" s="351" t="s">
        <v>130</v>
      </c>
      <c r="F293" s="481">
        <v>13300</v>
      </c>
      <c r="G293" s="503"/>
      <c r="H293" s="227">
        <v>13300</v>
      </c>
      <c r="I293" s="228">
        <v>13300</v>
      </c>
      <c r="J293" s="278">
        <f t="shared" si="27"/>
        <v>0</v>
      </c>
      <c r="K293" s="279">
        <f t="shared" si="28"/>
        <v>0</v>
      </c>
      <c r="L293" s="21">
        <f t="shared" si="29"/>
        <v>100</v>
      </c>
      <c r="M293" s="123" t="s">
        <v>257</v>
      </c>
    </row>
    <row r="294" spans="1:13" ht="19.5" customHeight="1" x14ac:dyDescent="0.3">
      <c r="A294" s="32">
        <v>45</v>
      </c>
      <c r="B294" s="47" t="s">
        <v>316</v>
      </c>
      <c r="C294" s="34" t="s">
        <v>19</v>
      </c>
      <c r="D294" s="352"/>
      <c r="E294" s="351" t="s">
        <v>130</v>
      </c>
      <c r="F294" s="475">
        <v>1700</v>
      </c>
      <c r="G294" s="502"/>
      <c r="H294" s="227">
        <v>2000</v>
      </c>
      <c r="I294" s="231">
        <v>2000</v>
      </c>
      <c r="J294" s="278">
        <f t="shared" si="27"/>
        <v>0</v>
      </c>
      <c r="K294" s="279">
        <f t="shared" si="28"/>
        <v>0</v>
      </c>
      <c r="L294" s="45">
        <f t="shared" si="29"/>
        <v>100</v>
      </c>
      <c r="M294" s="99" t="s">
        <v>257</v>
      </c>
    </row>
    <row r="295" spans="1:13" ht="19.5" customHeight="1" x14ac:dyDescent="0.3">
      <c r="A295" s="32">
        <v>46</v>
      </c>
      <c r="B295" s="47" t="s">
        <v>317</v>
      </c>
      <c r="C295" s="34" t="s">
        <v>263</v>
      </c>
      <c r="D295" s="350"/>
      <c r="E295" s="351" t="s">
        <v>130</v>
      </c>
      <c r="F295" s="481">
        <v>16000</v>
      </c>
      <c r="G295" s="503"/>
      <c r="H295" s="227">
        <v>16000</v>
      </c>
      <c r="I295" s="228">
        <v>16000</v>
      </c>
      <c r="J295" s="278">
        <f t="shared" si="27"/>
        <v>0</v>
      </c>
      <c r="K295" s="279">
        <f t="shared" si="28"/>
        <v>0</v>
      </c>
      <c r="L295" s="21">
        <f t="shared" si="29"/>
        <v>100</v>
      </c>
      <c r="M295" s="123" t="s">
        <v>257</v>
      </c>
    </row>
    <row r="296" spans="1:13" ht="19.5" customHeight="1" x14ac:dyDescent="0.3">
      <c r="A296" s="32">
        <v>47</v>
      </c>
      <c r="B296" s="47" t="s">
        <v>318</v>
      </c>
      <c r="C296" s="34" t="s">
        <v>319</v>
      </c>
      <c r="D296" s="350"/>
      <c r="E296" s="351" t="s">
        <v>130</v>
      </c>
      <c r="F296" s="481">
        <v>7500</v>
      </c>
      <c r="G296" s="503"/>
      <c r="H296" s="227">
        <v>9500</v>
      </c>
      <c r="I296" s="228">
        <v>9500</v>
      </c>
      <c r="J296" s="278">
        <f t="shared" si="27"/>
        <v>0</v>
      </c>
      <c r="K296" s="279">
        <f t="shared" si="28"/>
        <v>0</v>
      </c>
      <c r="L296" s="21">
        <f t="shared" si="29"/>
        <v>100</v>
      </c>
      <c r="M296" s="123" t="s">
        <v>257</v>
      </c>
    </row>
    <row r="297" spans="1:13" ht="19.5" customHeight="1" x14ac:dyDescent="0.3">
      <c r="A297" s="32">
        <v>48</v>
      </c>
      <c r="B297" s="47" t="s">
        <v>320</v>
      </c>
      <c r="C297" s="34" t="s">
        <v>283</v>
      </c>
      <c r="D297" s="350"/>
      <c r="E297" s="351" t="s">
        <v>130</v>
      </c>
      <c r="F297" s="481">
        <v>19000</v>
      </c>
      <c r="G297" s="503"/>
      <c r="H297" s="227">
        <v>20000</v>
      </c>
      <c r="I297" s="228">
        <v>20000</v>
      </c>
      <c r="J297" s="278">
        <f t="shared" si="27"/>
        <v>0</v>
      </c>
      <c r="K297" s="279">
        <f t="shared" si="28"/>
        <v>0</v>
      </c>
      <c r="L297" s="21">
        <f t="shared" si="29"/>
        <v>100</v>
      </c>
      <c r="M297" s="123" t="s">
        <v>257</v>
      </c>
    </row>
    <row r="298" spans="1:13" ht="19.5" customHeight="1" x14ac:dyDescent="0.3">
      <c r="A298" s="23">
        <v>49</v>
      </c>
      <c r="B298" s="48" t="s">
        <v>321</v>
      </c>
      <c r="C298" s="25" t="s">
        <v>19</v>
      </c>
      <c r="D298" s="355"/>
      <c r="E298" s="356" t="s">
        <v>130</v>
      </c>
      <c r="F298" s="510"/>
      <c r="G298" s="511"/>
      <c r="H298" s="233"/>
      <c r="I298" s="234"/>
      <c r="J298" s="281"/>
      <c r="K298" s="282"/>
      <c r="L298" s="31"/>
      <c r="M298" s="108" t="s">
        <v>130</v>
      </c>
    </row>
    <row r="299" spans="1:13" ht="19.5" customHeight="1" x14ac:dyDescent="0.3">
      <c r="A299" s="32">
        <v>50</v>
      </c>
      <c r="B299" s="47" t="s">
        <v>322</v>
      </c>
      <c r="C299" s="34" t="s">
        <v>19</v>
      </c>
      <c r="D299" s="352"/>
      <c r="E299" s="351" t="s">
        <v>130</v>
      </c>
      <c r="F299" s="475">
        <v>15000</v>
      </c>
      <c r="G299" s="502"/>
      <c r="H299" s="227">
        <v>17000</v>
      </c>
      <c r="I299" s="231">
        <v>17000</v>
      </c>
      <c r="J299" s="278">
        <f t="shared" ref="J299:J335" si="30">I299-H299</f>
        <v>0</v>
      </c>
      <c r="K299" s="279">
        <f t="shared" ref="K299:K335" si="31">L299-100</f>
        <v>0</v>
      </c>
      <c r="L299" s="45">
        <f t="shared" ref="L299:L335" si="32">(I299/H299)*100</f>
        <v>100</v>
      </c>
      <c r="M299" s="99" t="s">
        <v>257</v>
      </c>
    </row>
    <row r="300" spans="1:13" ht="19.5" customHeight="1" x14ac:dyDescent="0.3">
      <c r="A300" s="32">
        <v>51</v>
      </c>
      <c r="B300" s="47" t="s">
        <v>323</v>
      </c>
      <c r="C300" s="34" t="s">
        <v>263</v>
      </c>
      <c r="D300" s="350"/>
      <c r="E300" s="351" t="s">
        <v>130</v>
      </c>
      <c r="F300" s="481">
        <v>5500</v>
      </c>
      <c r="G300" s="503"/>
      <c r="H300" s="227">
        <v>5500</v>
      </c>
      <c r="I300" s="228">
        <v>5500</v>
      </c>
      <c r="J300" s="278">
        <f t="shared" si="30"/>
        <v>0</v>
      </c>
      <c r="K300" s="279">
        <f t="shared" si="31"/>
        <v>0</v>
      </c>
      <c r="L300" s="21">
        <f t="shared" si="32"/>
        <v>100</v>
      </c>
      <c r="M300" s="99" t="s">
        <v>269</v>
      </c>
    </row>
    <row r="301" spans="1:13" ht="19.5" customHeight="1" x14ac:dyDescent="0.3">
      <c r="A301" s="32">
        <v>52</v>
      </c>
      <c r="B301" s="47" t="s">
        <v>324</v>
      </c>
      <c r="C301" s="34" t="s">
        <v>325</v>
      </c>
      <c r="D301" s="350"/>
      <c r="E301" s="351" t="s">
        <v>130</v>
      </c>
      <c r="F301" s="481">
        <v>800</v>
      </c>
      <c r="G301" s="503"/>
      <c r="H301" s="227">
        <v>800</v>
      </c>
      <c r="I301" s="228">
        <v>800</v>
      </c>
      <c r="J301" s="278">
        <f t="shared" si="30"/>
        <v>0</v>
      </c>
      <c r="K301" s="279">
        <f t="shared" si="31"/>
        <v>0</v>
      </c>
      <c r="L301" s="21">
        <f t="shared" si="32"/>
        <v>100</v>
      </c>
      <c r="M301" s="99" t="s">
        <v>257</v>
      </c>
    </row>
    <row r="302" spans="1:13" ht="19.5" customHeight="1" x14ac:dyDescent="0.3">
      <c r="A302" s="32">
        <v>53</v>
      </c>
      <c r="B302" s="47" t="s">
        <v>326</v>
      </c>
      <c r="C302" s="34" t="s">
        <v>263</v>
      </c>
      <c r="D302" s="350"/>
      <c r="E302" s="351" t="s">
        <v>130</v>
      </c>
      <c r="F302" s="481">
        <v>11500</v>
      </c>
      <c r="G302" s="503"/>
      <c r="H302" s="227">
        <v>11500</v>
      </c>
      <c r="I302" s="228">
        <v>11500</v>
      </c>
      <c r="J302" s="278">
        <f t="shared" si="30"/>
        <v>0</v>
      </c>
      <c r="K302" s="279">
        <f t="shared" si="31"/>
        <v>0</v>
      </c>
      <c r="L302" s="21">
        <f t="shared" si="32"/>
        <v>100</v>
      </c>
      <c r="M302" s="99" t="s">
        <v>257</v>
      </c>
    </row>
    <row r="303" spans="1:13" ht="19.5" customHeight="1" x14ac:dyDescent="0.3">
      <c r="A303" s="32">
        <v>54</v>
      </c>
      <c r="B303" s="47" t="s">
        <v>327</v>
      </c>
      <c r="C303" s="34" t="s">
        <v>263</v>
      </c>
      <c r="D303" s="352"/>
      <c r="E303" s="351" t="s">
        <v>130</v>
      </c>
      <c r="F303" s="475">
        <v>25500</v>
      </c>
      <c r="G303" s="502"/>
      <c r="H303" s="227">
        <v>23000</v>
      </c>
      <c r="I303" s="231">
        <v>23000</v>
      </c>
      <c r="J303" s="278">
        <f t="shared" si="30"/>
        <v>0</v>
      </c>
      <c r="K303" s="279">
        <f t="shared" si="31"/>
        <v>0</v>
      </c>
      <c r="L303" s="45">
        <f t="shared" si="32"/>
        <v>100</v>
      </c>
      <c r="M303" s="99" t="s">
        <v>257</v>
      </c>
    </row>
    <row r="304" spans="1:13" ht="19.5" customHeight="1" x14ac:dyDescent="0.3">
      <c r="A304" s="32">
        <v>55</v>
      </c>
      <c r="B304" s="47" t="s">
        <v>328</v>
      </c>
      <c r="C304" s="34" t="s">
        <v>19</v>
      </c>
      <c r="D304" s="350"/>
      <c r="E304" s="351" t="s">
        <v>130</v>
      </c>
      <c r="F304" s="481">
        <v>7000</v>
      </c>
      <c r="G304" s="503"/>
      <c r="H304" s="227">
        <v>7000</v>
      </c>
      <c r="I304" s="228">
        <v>7000</v>
      </c>
      <c r="J304" s="278">
        <f t="shared" si="30"/>
        <v>0</v>
      </c>
      <c r="K304" s="279">
        <f t="shared" si="31"/>
        <v>0</v>
      </c>
      <c r="L304" s="21">
        <f t="shared" si="32"/>
        <v>100</v>
      </c>
      <c r="M304" s="123" t="s">
        <v>257</v>
      </c>
    </row>
    <row r="305" spans="1:13" ht="19.5" customHeight="1" x14ac:dyDescent="0.3">
      <c r="A305" s="32">
        <v>56</v>
      </c>
      <c r="B305" s="47" t="s">
        <v>329</v>
      </c>
      <c r="C305" s="34" t="s">
        <v>263</v>
      </c>
      <c r="D305" s="350"/>
      <c r="E305" s="351" t="s">
        <v>130</v>
      </c>
      <c r="F305" s="481">
        <v>18000</v>
      </c>
      <c r="G305" s="503"/>
      <c r="H305" s="227">
        <v>18000</v>
      </c>
      <c r="I305" s="228">
        <v>18000</v>
      </c>
      <c r="J305" s="278">
        <f t="shared" si="30"/>
        <v>0</v>
      </c>
      <c r="K305" s="279">
        <f t="shared" si="31"/>
        <v>0</v>
      </c>
      <c r="L305" s="21">
        <f t="shared" si="32"/>
        <v>100</v>
      </c>
      <c r="M305" s="123" t="s">
        <v>257</v>
      </c>
    </row>
    <row r="306" spans="1:13" ht="19.5" customHeight="1" x14ac:dyDescent="0.3">
      <c r="A306" s="32">
        <v>57</v>
      </c>
      <c r="B306" s="47" t="s">
        <v>330</v>
      </c>
      <c r="C306" s="34" t="s">
        <v>19</v>
      </c>
      <c r="D306" s="350"/>
      <c r="E306" s="351" t="s">
        <v>130</v>
      </c>
      <c r="F306" s="481">
        <v>7500</v>
      </c>
      <c r="G306" s="503"/>
      <c r="H306" s="227">
        <v>7500</v>
      </c>
      <c r="I306" s="228">
        <v>7500</v>
      </c>
      <c r="J306" s="278">
        <f t="shared" si="30"/>
        <v>0</v>
      </c>
      <c r="K306" s="279">
        <f t="shared" si="31"/>
        <v>0</v>
      </c>
      <c r="L306" s="21">
        <f t="shared" si="32"/>
        <v>100</v>
      </c>
      <c r="M306" s="123" t="s">
        <v>257</v>
      </c>
    </row>
    <row r="307" spans="1:13" ht="19.5" customHeight="1" x14ac:dyDescent="0.3">
      <c r="A307" s="32">
        <v>58</v>
      </c>
      <c r="B307" s="47" t="s">
        <v>331</v>
      </c>
      <c r="C307" s="34" t="s">
        <v>19</v>
      </c>
      <c r="D307" s="350"/>
      <c r="E307" s="351" t="s">
        <v>130</v>
      </c>
      <c r="F307" s="481">
        <v>8000</v>
      </c>
      <c r="G307" s="503"/>
      <c r="H307" s="227">
        <v>8000</v>
      </c>
      <c r="I307" s="228">
        <v>8000</v>
      </c>
      <c r="J307" s="278">
        <f t="shared" si="30"/>
        <v>0</v>
      </c>
      <c r="K307" s="279">
        <f t="shared" si="31"/>
        <v>0</v>
      </c>
      <c r="L307" s="21">
        <f t="shared" si="32"/>
        <v>100</v>
      </c>
      <c r="M307" s="123" t="s">
        <v>257</v>
      </c>
    </row>
    <row r="308" spans="1:13" ht="19.5" customHeight="1" x14ac:dyDescent="0.3">
      <c r="A308" s="32">
        <v>59</v>
      </c>
      <c r="B308" s="47" t="s">
        <v>332</v>
      </c>
      <c r="C308" s="34" t="s">
        <v>333</v>
      </c>
      <c r="D308" s="352"/>
      <c r="E308" s="351" t="s">
        <v>130</v>
      </c>
      <c r="F308" s="475">
        <v>330</v>
      </c>
      <c r="G308" s="502"/>
      <c r="H308" s="227">
        <v>330</v>
      </c>
      <c r="I308" s="231">
        <v>330</v>
      </c>
      <c r="J308" s="278">
        <f t="shared" si="30"/>
        <v>0</v>
      </c>
      <c r="K308" s="279">
        <f t="shared" si="31"/>
        <v>0</v>
      </c>
      <c r="L308" s="45">
        <f t="shared" si="32"/>
        <v>100</v>
      </c>
      <c r="M308" s="99" t="s">
        <v>257</v>
      </c>
    </row>
    <row r="309" spans="1:13" ht="19.5" customHeight="1" x14ac:dyDescent="0.3">
      <c r="A309" s="32">
        <v>60</v>
      </c>
      <c r="B309" s="47" t="s">
        <v>334</v>
      </c>
      <c r="C309" s="34" t="s">
        <v>19</v>
      </c>
      <c r="D309" s="352"/>
      <c r="E309" s="351" t="s">
        <v>130</v>
      </c>
      <c r="F309" s="475">
        <v>1700</v>
      </c>
      <c r="G309" s="502"/>
      <c r="H309" s="227">
        <v>2200</v>
      </c>
      <c r="I309" s="231">
        <v>2200</v>
      </c>
      <c r="J309" s="278">
        <f t="shared" si="30"/>
        <v>0</v>
      </c>
      <c r="K309" s="279">
        <f t="shared" si="31"/>
        <v>0</v>
      </c>
      <c r="L309" s="45">
        <f t="shared" si="32"/>
        <v>100</v>
      </c>
      <c r="M309" s="99" t="s">
        <v>257</v>
      </c>
    </row>
    <row r="310" spans="1:13" ht="19.5" customHeight="1" x14ac:dyDescent="0.3">
      <c r="A310" s="32">
        <v>61</v>
      </c>
      <c r="B310" s="47" t="s">
        <v>335</v>
      </c>
      <c r="C310" s="34" t="s">
        <v>263</v>
      </c>
      <c r="D310" s="352"/>
      <c r="E310" s="351" t="s">
        <v>130</v>
      </c>
      <c r="F310" s="475">
        <v>3200</v>
      </c>
      <c r="G310" s="502"/>
      <c r="H310" s="227">
        <v>2700</v>
      </c>
      <c r="I310" s="231">
        <v>2700</v>
      </c>
      <c r="J310" s="278">
        <f t="shared" si="30"/>
        <v>0</v>
      </c>
      <c r="K310" s="279">
        <f t="shared" si="31"/>
        <v>0</v>
      </c>
      <c r="L310" s="45">
        <f t="shared" si="32"/>
        <v>100</v>
      </c>
      <c r="M310" s="99" t="s">
        <v>269</v>
      </c>
    </row>
    <row r="311" spans="1:13" ht="19.5" customHeight="1" x14ac:dyDescent="0.3">
      <c r="A311" s="32">
        <v>62</v>
      </c>
      <c r="B311" s="47" t="s">
        <v>336</v>
      </c>
      <c r="C311" s="34" t="s">
        <v>337</v>
      </c>
      <c r="D311" s="352"/>
      <c r="E311" s="351" t="s">
        <v>130</v>
      </c>
      <c r="F311" s="475">
        <v>3400</v>
      </c>
      <c r="G311" s="502"/>
      <c r="H311" s="227">
        <v>3400</v>
      </c>
      <c r="I311" s="231">
        <v>3400</v>
      </c>
      <c r="J311" s="278">
        <f t="shared" si="30"/>
        <v>0</v>
      </c>
      <c r="K311" s="279">
        <f t="shared" si="31"/>
        <v>0</v>
      </c>
      <c r="L311" s="21">
        <f t="shared" si="32"/>
        <v>100</v>
      </c>
      <c r="M311" s="99" t="s">
        <v>269</v>
      </c>
    </row>
    <row r="312" spans="1:13" ht="19.5" customHeight="1" x14ac:dyDescent="0.3">
      <c r="A312" s="32">
        <v>63</v>
      </c>
      <c r="B312" s="47" t="s">
        <v>338</v>
      </c>
      <c r="C312" s="34" t="s">
        <v>19</v>
      </c>
      <c r="D312" s="352"/>
      <c r="E312" s="351" t="s">
        <v>130</v>
      </c>
      <c r="F312" s="475">
        <v>3800</v>
      </c>
      <c r="G312" s="502"/>
      <c r="H312" s="227">
        <v>3800</v>
      </c>
      <c r="I312" s="231">
        <v>3800</v>
      </c>
      <c r="J312" s="278">
        <f t="shared" si="30"/>
        <v>0</v>
      </c>
      <c r="K312" s="279">
        <f t="shared" si="31"/>
        <v>0</v>
      </c>
      <c r="L312" s="45">
        <f t="shared" si="32"/>
        <v>100</v>
      </c>
      <c r="M312" s="99" t="s">
        <v>257</v>
      </c>
    </row>
    <row r="313" spans="1:13" ht="19.5" customHeight="1" x14ac:dyDescent="0.3">
      <c r="A313" s="32">
        <v>64</v>
      </c>
      <c r="B313" s="47" t="s">
        <v>339</v>
      </c>
      <c r="C313" s="34" t="s">
        <v>340</v>
      </c>
      <c r="D313" s="352"/>
      <c r="E313" s="351" t="s">
        <v>130</v>
      </c>
      <c r="F313" s="475">
        <v>300</v>
      </c>
      <c r="G313" s="502"/>
      <c r="H313" s="227">
        <v>330</v>
      </c>
      <c r="I313" s="231">
        <v>330</v>
      </c>
      <c r="J313" s="278">
        <f t="shared" si="30"/>
        <v>0</v>
      </c>
      <c r="K313" s="279">
        <f t="shared" si="31"/>
        <v>0</v>
      </c>
      <c r="L313" s="21">
        <f t="shared" si="32"/>
        <v>100</v>
      </c>
      <c r="M313" s="99" t="s">
        <v>257</v>
      </c>
    </row>
    <row r="314" spans="1:13" ht="19.5" customHeight="1" x14ac:dyDescent="0.3">
      <c r="A314" s="32">
        <v>65</v>
      </c>
      <c r="B314" s="47" t="s">
        <v>341</v>
      </c>
      <c r="C314" s="34" t="s">
        <v>25</v>
      </c>
      <c r="D314" s="352"/>
      <c r="E314" s="351" t="s">
        <v>130</v>
      </c>
      <c r="F314" s="475">
        <v>10000</v>
      </c>
      <c r="G314" s="502"/>
      <c r="H314" s="227">
        <v>10000</v>
      </c>
      <c r="I314" s="231">
        <v>10000</v>
      </c>
      <c r="J314" s="278">
        <f t="shared" si="30"/>
        <v>0</v>
      </c>
      <c r="K314" s="279">
        <f t="shared" si="31"/>
        <v>0</v>
      </c>
      <c r="L314" s="21">
        <f t="shared" si="32"/>
        <v>100</v>
      </c>
      <c r="M314" s="99" t="s">
        <v>257</v>
      </c>
    </row>
    <row r="315" spans="1:13" ht="19.5" customHeight="1" x14ac:dyDescent="0.3">
      <c r="A315" s="32">
        <v>66</v>
      </c>
      <c r="B315" s="47" t="s">
        <v>341</v>
      </c>
      <c r="C315" s="34" t="s">
        <v>19</v>
      </c>
      <c r="D315" s="352"/>
      <c r="E315" s="351" t="s">
        <v>130</v>
      </c>
      <c r="F315" s="475">
        <v>1000</v>
      </c>
      <c r="G315" s="502"/>
      <c r="H315" s="227">
        <v>1000</v>
      </c>
      <c r="I315" s="231">
        <v>1000</v>
      </c>
      <c r="J315" s="278">
        <f t="shared" si="30"/>
        <v>0</v>
      </c>
      <c r="K315" s="279">
        <f t="shared" si="31"/>
        <v>0</v>
      </c>
      <c r="L315" s="21">
        <f t="shared" si="32"/>
        <v>100</v>
      </c>
      <c r="M315" s="99" t="s">
        <v>257</v>
      </c>
    </row>
    <row r="316" spans="1:13" ht="19.5" customHeight="1" x14ac:dyDescent="0.3">
      <c r="A316" s="32">
        <v>67</v>
      </c>
      <c r="B316" s="47" t="s">
        <v>342</v>
      </c>
      <c r="C316" s="34" t="s">
        <v>343</v>
      </c>
      <c r="D316" s="352"/>
      <c r="E316" s="351" t="s">
        <v>130</v>
      </c>
      <c r="F316" s="475">
        <v>3200</v>
      </c>
      <c r="G316" s="502"/>
      <c r="H316" s="227">
        <v>3200</v>
      </c>
      <c r="I316" s="231">
        <v>3200</v>
      </c>
      <c r="J316" s="278">
        <f t="shared" si="30"/>
        <v>0</v>
      </c>
      <c r="K316" s="279">
        <f t="shared" si="31"/>
        <v>0</v>
      </c>
      <c r="L316" s="21">
        <f t="shared" si="32"/>
        <v>100</v>
      </c>
      <c r="M316" s="99" t="s">
        <v>269</v>
      </c>
    </row>
    <row r="317" spans="1:13" ht="19.5" customHeight="1" x14ac:dyDescent="0.3">
      <c r="A317" s="32">
        <v>68</v>
      </c>
      <c r="B317" s="47" t="s">
        <v>344</v>
      </c>
      <c r="C317" s="34" t="s">
        <v>263</v>
      </c>
      <c r="D317" s="352"/>
      <c r="E317" s="351" t="s">
        <v>130</v>
      </c>
      <c r="F317" s="475">
        <v>3200</v>
      </c>
      <c r="G317" s="502"/>
      <c r="H317" s="227">
        <v>3200</v>
      </c>
      <c r="I317" s="231">
        <v>3200</v>
      </c>
      <c r="J317" s="278">
        <f t="shared" si="30"/>
        <v>0</v>
      </c>
      <c r="K317" s="279">
        <f t="shared" si="31"/>
        <v>0</v>
      </c>
      <c r="L317" s="21">
        <f t="shared" si="32"/>
        <v>100</v>
      </c>
      <c r="M317" s="99" t="s">
        <v>269</v>
      </c>
    </row>
    <row r="318" spans="1:13" ht="19.5" customHeight="1" x14ac:dyDescent="0.3">
      <c r="A318" s="32">
        <v>69</v>
      </c>
      <c r="B318" s="62" t="s">
        <v>345</v>
      </c>
      <c r="C318" s="260" t="s">
        <v>263</v>
      </c>
      <c r="D318" s="433"/>
      <c r="E318" s="353" t="s">
        <v>130</v>
      </c>
      <c r="F318" s="508">
        <v>2800</v>
      </c>
      <c r="G318" s="509"/>
      <c r="H318" s="227">
        <v>2800</v>
      </c>
      <c r="I318" s="231">
        <v>2800</v>
      </c>
      <c r="J318" s="278">
        <f t="shared" si="30"/>
        <v>0</v>
      </c>
      <c r="K318" s="279">
        <f t="shared" si="31"/>
        <v>0</v>
      </c>
      <c r="L318" s="21">
        <f t="shared" si="32"/>
        <v>100</v>
      </c>
      <c r="M318" s="103" t="s">
        <v>269</v>
      </c>
    </row>
    <row r="319" spans="1:13" ht="19.5" customHeight="1" x14ac:dyDescent="0.3">
      <c r="A319" s="32">
        <v>70</v>
      </c>
      <c r="B319" s="62" t="s">
        <v>346</v>
      </c>
      <c r="C319" s="260" t="s">
        <v>19</v>
      </c>
      <c r="D319" s="433"/>
      <c r="E319" s="353" t="s">
        <v>130</v>
      </c>
      <c r="F319" s="508">
        <v>4000</v>
      </c>
      <c r="G319" s="509"/>
      <c r="H319" s="227">
        <v>4000</v>
      </c>
      <c r="I319" s="231">
        <v>4000</v>
      </c>
      <c r="J319" s="278">
        <f t="shared" si="30"/>
        <v>0</v>
      </c>
      <c r="K319" s="279">
        <f t="shared" si="31"/>
        <v>0</v>
      </c>
      <c r="L319" s="21">
        <f t="shared" si="32"/>
        <v>100</v>
      </c>
      <c r="M319" s="103" t="s">
        <v>257</v>
      </c>
    </row>
    <row r="320" spans="1:13" ht="19.5" customHeight="1" x14ac:dyDescent="0.3">
      <c r="A320" s="32">
        <v>71</v>
      </c>
      <c r="B320" s="100" t="s">
        <v>347</v>
      </c>
      <c r="C320" s="260" t="s">
        <v>348</v>
      </c>
      <c r="D320" s="433"/>
      <c r="E320" s="353" t="s">
        <v>130</v>
      </c>
      <c r="F320" s="508">
        <v>2200</v>
      </c>
      <c r="G320" s="509"/>
      <c r="H320" s="227">
        <v>6000</v>
      </c>
      <c r="I320" s="231">
        <v>6000</v>
      </c>
      <c r="J320" s="278">
        <f t="shared" si="30"/>
        <v>0</v>
      </c>
      <c r="K320" s="279">
        <f t="shared" si="31"/>
        <v>0</v>
      </c>
      <c r="L320" s="259">
        <f t="shared" si="32"/>
        <v>100</v>
      </c>
      <c r="M320" s="103" t="s">
        <v>257</v>
      </c>
    </row>
    <row r="321" spans="1:16" ht="19.5" customHeight="1" x14ac:dyDescent="0.3">
      <c r="A321" s="32">
        <v>72</v>
      </c>
      <c r="B321" s="100" t="s">
        <v>349</v>
      </c>
      <c r="C321" s="260" t="s">
        <v>19</v>
      </c>
      <c r="D321" s="433"/>
      <c r="E321" s="353" t="s">
        <v>130</v>
      </c>
      <c r="F321" s="508">
        <v>5500</v>
      </c>
      <c r="G321" s="509"/>
      <c r="H321" s="227">
        <v>6500</v>
      </c>
      <c r="I321" s="231">
        <v>6500</v>
      </c>
      <c r="J321" s="278">
        <f t="shared" si="30"/>
        <v>0</v>
      </c>
      <c r="K321" s="279">
        <f t="shared" si="31"/>
        <v>0</v>
      </c>
      <c r="L321" s="45">
        <f t="shared" si="32"/>
        <v>100</v>
      </c>
      <c r="M321" s="103" t="s">
        <v>257</v>
      </c>
      <c r="O321" s="434"/>
      <c r="P321" s="434"/>
    </row>
    <row r="322" spans="1:16" ht="19.5" customHeight="1" x14ac:dyDescent="0.3">
      <c r="A322" s="32">
        <v>73</v>
      </c>
      <c r="B322" s="62" t="s">
        <v>350</v>
      </c>
      <c r="C322" s="260" t="s">
        <v>19</v>
      </c>
      <c r="D322" s="433"/>
      <c r="E322" s="353" t="s">
        <v>130</v>
      </c>
      <c r="F322" s="508">
        <v>3600</v>
      </c>
      <c r="G322" s="509"/>
      <c r="H322" s="227">
        <v>3600</v>
      </c>
      <c r="I322" s="231">
        <v>3600</v>
      </c>
      <c r="J322" s="278">
        <f t="shared" si="30"/>
        <v>0</v>
      </c>
      <c r="K322" s="279">
        <f t="shared" si="31"/>
        <v>0</v>
      </c>
      <c r="L322" s="45">
        <f t="shared" si="32"/>
        <v>100</v>
      </c>
      <c r="M322" s="103" t="s">
        <v>257</v>
      </c>
      <c r="O322" s="434"/>
      <c r="P322" s="434"/>
    </row>
    <row r="323" spans="1:16" ht="19.5" customHeight="1" x14ac:dyDescent="0.3">
      <c r="A323" s="32">
        <v>74</v>
      </c>
      <c r="B323" s="62" t="s">
        <v>351</v>
      </c>
      <c r="C323" s="260" t="s">
        <v>19</v>
      </c>
      <c r="D323" s="433"/>
      <c r="E323" s="353" t="s">
        <v>130</v>
      </c>
      <c r="F323" s="508">
        <v>10000</v>
      </c>
      <c r="G323" s="509"/>
      <c r="H323" s="227">
        <v>10000</v>
      </c>
      <c r="I323" s="231">
        <v>10000</v>
      </c>
      <c r="J323" s="278">
        <f t="shared" si="30"/>
        <v>0</v>
      </c>
      <c r="K323" s="279">
        <f t="shared" si="31"/>
        <v>0</v>
      </c>
      <c r="L323" s="21">
        <f t="shared" si="32"/>
        <v>100</v>
      </c>
      <c r="M323" s="99" t="s">
        <v>257</v>
      </c>
      <c r="O323" s="434"/>
      <c r="P323" s="434"/>
    </row>
    <row r="324" spans="1:16" ht="19.5" customHeight="1" x14ac:dyDescent="0.3">
      <c r="A324" s="32">
        <v>75</v>
      </c>
      <c r="B324" s="47" t="s">
        <v>352</v>
      </c>
      <c r="C324" s="34" t="s">
        <v>38</v>
      </c>
      <c r="D324" s="352"/>
      <c r="E324" s="351" t="s">
        <v>130</v>
      </c>
      <c r="F324" s="475">
        <v>23000</v>
      </c>
      <c r="G324" s="502"/>
      <c r="H324" s="227">
        <v>23000</v>
      </c>
      <c r="I324" s="231">
        <v>23000</v>
      </c>
      <c r="J324" s="278">
        <f t="shared" si="30"/>
        <v>0</v>
      </c>
      <c r="K324" s="279">
        <f t="shared" si="31"/>
        <v>0</v>
      </c>
      <c r="L324" s="21">
        <f t="shared" si="32"/>
        <v>100</v>
      </c>
      <c r="M324" s="99" t="s">
        <v>257</v>
      </c>
      <c r="O324" s="434"/>
      <c r="P324" s="434"/>
    </row>
    <row r="325" spans="1:16" ht="19.5" customHeight="1" x14ac:dyDescent="0.3">
      <c r="A325" s="32">
        <v>76</v>
      </c>
      <c r="B325" s="47" t="s">
        <v>353</v>
      </c>
      <c r="C325" s="34" t="s">
        <v>263</v>
      </c>
      <c r="D325" s="352"/>
      <c r="E325" s="351" t="s">
        <v>130</v>
      </c>
      <c r="F325" s="475">
        <v>16000</v>
      </c>
      <c r="G325" s="502"/>
      <c r="H325" s="227">
        <v>16000</v>
      </c>
      <c r="I325" s="231">
        <v>16000</v>
      </c>
      <c r="J325" s="278">
        <f t="shared" si="30"/>
        <v>0</v>
      </c>
      <c r="K325" s="279">
        <f t="shared" si="31"/>
        <v>0</v>
      </c>
      <c r="L325" s="21">
        <f t="shared" si="32"/>
        <v>100</v>
      </c>
      <c r="M325" s="99" t="s">
        <v>269</v>
      </c>
      <c r="O325" s="434"/>
      <c r="P325" s="434"/>
    </row>
    <row r="326" spans="1:16" ht="19.5" customHeight="1" x14ac:dyDescent="0.3">
      <c r="A326" s="32">
        <v>77</v>
      </c>
      <c r="B326" s="47" t="s">
        <v>354</v>
      </c>
      <c r="C326" s="34" t="s">
        <v>263</v>
      </c>
      <c r="D326" s="352"/>
      <c r="E326" s="351" t="s">
        <v>130</v>
      </c>
      <c r="F326" s="475">
        <v>23000</v>
      </c>
      <c r="G326" s="502"/>
      <c r="H326" s="227">
        <v>23000</v>
      </c>
      <c r="I326" s="231">
        <v>23000</v>
      </c>
      <c r="J326" s="278">
        <f t="shared" si="30"/>
        <v>0</v>
      </c>
      <c r="K326" s="279">
        <f t="shared" si="31"/>
        <v>0</v>
      </c>
      <c r="L326" s="21">
        <f t="shared" si="32"/>
        <v>100</v>
      </c>
      <c r="M326" s="99" t="s">
        <v>269</v>
      </c>
      <c r="O326" s="512"/>
      <c r="P326" s="512"/>
    </row>
    <row r="327" spans="1:16" ht="19.5" customHeight="1" x14ac:dyDescent="0.3">
      <c r="A327" s="32">
        <v>78</v>
      </c>
      <c r="B327" s="47" t="s">
        <v>355</v>
      </c>
      <c r="C327" s="34" t="s">
        <v>263</v>
      </c>
      <c r="D327" s="352"/>
      <c r="E327" s="351" t="s">
        <v>130</v>
      </c>
      <c r="F327" s="475">
        <v>18000</v>
      </c>
      <c r="G327" s="502"/>
      <c r="H327" s="227">
        <v>18000</v>
      </c>
      <c r="I327" s="231">
        <v>18000</v>
      </c>
      <c r="J327" s="278">
        <f t="shared" si="30"/>
        <v>0</v>
      </c>
      <c r="K327" s="279">
        <f t="shared" si="31"/>
        <v>0</v>
      </c>
      <c r="L327" s="21">
        <f t="shared" si="32"/>
        <v>100</v>
      </c>
      <c r="M327" s="99" t="s">
        <v>269</v>
      </c>
      <c r="O327" s="512"/>
      <c r="P327" s="512"/>
    </row>
    <row r="328" spans="1:16" ht="19.5" customHeight="1" x14ac:dyDescent="0.3">
      <c r="A328" s="32">
        <v>79</v>
      </c>
      <c r="B328" s="38" t="s">
        <v>356</v>
      </c>
      <c r="C328" s="34" t="s">
        <v>297</v>
      </c>
      <c r="D328" s="352"/>
      <c r="E328" s="351" t="s">
        <v>130</v>
      </c>
      <c r="F328" s="475">
        <v>18000</v>
      </c>
      <c r="G328" s="502"/>
      <c r="H328" s="227">
        <v>18000</v>
      </c>
      <c r="I328" s="231">
        <v>18000</v>
      </c>
      <c r="J328" s="278">
        <f t="shared" si="30"/>
        <v>0</v>
      </c>
      <c r="K328" s="279">
        <f t="shared" si="31"/>
        <v>0</v>
      </c>
      <c r="L328" s="21">
        <f t="shared" si="32"/>
        <v>100</v>
      </c>
      <c r="M328" s="99" t="s">
        <v>269</v>
      </c>
      <c r="O328" s="434"/>
      <c r="P328" s="434"/>
    </row>
    <row r="329" spans="1:16" ht="19.5" customHeight="1" x14ac:dyDescent="0.3">
      <c r="A329" s="32">
        <v>80</v>
      </c>
      <c r="B329" s="38" t="s">
        <v>357</v>
      </c>
      <c r="C329" s="34" t="s">
        <v>297</v>
      </c>
      <c r="D329" s="352"/>
      <c r="E329" s="351" t="s">
        <v>130</v>
      </c>
      <c r="F329" s="475">
        <v>23000</v>
      </c>
      <c r="G329" s="502"/>
      <c r="H329" s="227">
        <v>23000</v>
      </c>
      <c r="I329" s="231">
        <v>23000</v>
      </c>
      <c r="J329" s="278">
        <f t="shared" si="30"/>
        <v>0</v>
      </c>
      <c r="K329" s="279">
        <f t="shared" si="31"/>
        <v>0</v>
      </c>
      <c r="L329" s="21">
        <f t="shared" si="32"/>
        <v>100</v>
      </c>
      <c r="M329" s="99" t="s">
        <v>269</v>
      </c>
      <c r="O329" s="434"/>
      <c r="P329" s="434"/>
    </row>
    <row r="330" spans="1:16" ht="19.5" customHeight="1" x14ac:dyDescent="0.3">
      <c r="A330" s="32">
        <v>81</v>
      </c>
      <c r="B330" s="47" t="s">
        <v>358</v>
      </c>
      <c r="C330" s="34" t="s">
        <v>263</v>
      </c>
      <c r="D330" s="352"/>
      <c r="E330" s="351" t="s">
        <v>130</v>
      </c>
      <c r="F330" s="475">
        <v>2100</v>
      </c>
      <c r="G330" s="502"/>
      <c r="H330" s="227">
        <v>2100</v>
      </c>
      <c r="I330" s="231">
        <v>2100</v>
      </c>
      <c r="J330" s="278">
        <f t="shared" si="30"/>
        <v>0</v>
      </c>
      <c r="K330" s="279">
        <f t="shared" si="31"/>
        <v>0</v>
      </c>
      <c r="L330" s="21">
        <f t="shared" si="32"/>
        <v>100</v>
      </c>
      <c r="M330" s="99" t="s">
        <v>269</v>
      </c>
      <c r="O330" s="434"/>
      <c r="P330" s="434"/>
    </row>
    <row r="331" spans="1:16" ht="19.5" customHeight="1" x14ac:dyDescent="0.3">
      <c r="A331" s="32">
        <v>82</v>
      </c>
      <c r="B331" s="38" t="s">
        <v>359</v>
      </c>
      <c r="C331" s="34" t="s">
        <v>360</v>
      </c>
      <c r="D331" s="352"/>
      <c r="E331" s="351" t="s">
        <v>130</v>
      </c>
      <c r="F331" s="475">
        <v>5200</v>
      </c>
      <c r="G331" s="502"/>
      <c r="H331" s="227">
        <v>5200</v>
      </c>
      <c r="I331" s="231">
        <v>5200</v>
      </c>
      <c r="J331" s="278">
        <f t="shared" si="30"/>
        <v>0</v>
      </c>
      <c r="K331" s="279">
        <f t="shared" si="31"/>
        <v>0</v>
      </c>
      <c r="L331" s="21">
        <f t="shared" si="32"/>
        <v>100</v>
      </c>
      <c r="M331" s="99" t="s">
        <v>269</v>
      </c>
      <c r="O331" s="434"/>
      <c r="P331" s="434"/>
    </row>
    <row r="332" spans="1:16" ht="19.5" customHeight="1" x14ac:dyDescent="0.3">
      <c r="A332" s="32">
        <v>83</v>
      </c>
      <c r="B332" s="38" t="s">
        <v>361</v>
      </c>
      <c r="C332" s="34" t="s">
        <v>38</v>
      </c>
      <c r="D332" s="352"/>
      <c r="E332" s="351" t="s">
        <v>130</v>
      </c>
      <c r="F332" s="475">
        <v>7000</v>
      </c>
      <c r="G332" s="502"/>
      <c r="H332" s="227">
        <v>7000</v>
      </c>
      <c r="I332" s="231">
        <v>7000</v>
      </c>
      <c r="J332" s="278">
        <f t="shared" si="30"/>
        <v>0</v>
      </c>
      <c r="K332" s="279">
        <f t="shared" si="31"/>
        <v>0</v>
      </c>
      <c r="L332" s="21">
        <f t="shared" si="32"/>
        <v>100</v>
      </c>
      <c r="M332" s="99" t="s">
        <v>269</v>
      </c>
      <c r="O332" s="434"/>
      <c r="P332" s="434"/>
    </row>
    <row r="333" spans="1:16" ht="19.5" customHeight="1" x14ac:dyDescent="0.3">
      <c r="A333" s="32">
        <v>84</v>
      </c>
      <c r="B333" s="47" t="s">
        <v>362</v>
      </c>
      <c r="C333" s="34" t="s">
        <v>19</v>
      </c>
      <c r="D333" s="352"/>
      <c r="E333" s="351" t="s">
        <v>130</v>
      </c>
      <c r="F333" s="475">
        <v>5000</v>
      </c>
      <c r="G333" s="502"/>
      <c r="H333" s="227">
        <v>5000</v>
      </c>
      <c r="I333" s="231">
        <v>5000</v>
      </c>
      <c r="J333" s="278">
        <f t="shared" si="30"/>
        <v>0</v>
      </c>
      <c r="K333" s="279">
        <f t="shared" si="31"/>
        <v>0</v>
      </c>
      <c r="L333" s="21">
        <f t="shared" si="32"/>
        <v>100</v>
      </c>
      <c r="M333" s="99" t="s">
        <v>257</v>
      </c>
      <c r="O333" s="434"/>
      <c r="P333" s="434"/>
    </row>
    <row r="334" spans="1:16" ht="19.5" customHeight="1" x14ac:dyDescent="0.3">
      <c r="A334" s="32">
        <v>85</v>
      </c>
      <c r="B334" s="47" t="s">
        <v>363</v>
      </c>
      <c r="C334" s="34" t="s">
        <v>19</v>
      </c>
      <c r="D334" s="352"/>
      <c r="E334" s="351" t="s">
        <v>130</v>
      </c>
      <c r="F334" s="475">
        <v>4500</v>
      </c>
      <c r="G334" s="502"/>
      <c r="H334" s="227">
        <v>4500</v>
      </c>
      <c r="I334" s="231">
        <v>4500</v>
      </c>
      <c r="J334" s="278">
        <f t="shared" si="30"/>
        <v>0</v>
      </c>
      <c r="K334" s="279">
        <f t="shared" si="31"/>
        <v>0</v>
      </c>
      <c r="L334" s="45">
        <f t="shared" si="32"/>
        <v>100</v>
      </c>
      <c r="M334" s="99" t="s">
        <v>257</v>
      </c>
      <c r="O334" s="434"/>
      <c r="P334" s="434"/>
    </row>
    <row r="335" spans="1:16" ht="19.5" customHeight="1" x14ac:dyDescent="0.3">
      <c r="A335" s="32">
        <v>86</v>
      </c>
      <c r="B335" s="47" t="s">
        <v>364</v>
      </c>
      <c r="C335" s="34" t="s">
        <v>19</v>
      </c>
      <c r="D335" s="352"/>
      <c r="E335" s="351" t="s">
        <v>130</v>
      </c>
      <c r="F335" s="475">
        <v>5000</v>
      </c>
      <c r="G335" s="502"/>
      <c r="H335" s="227">
        <v>5000</v>
      </c>
      <c r="I335" s="231">
        <v>5000</v>
      </c>
      <c r="J335" s="278">
        <f t="shared" si="30"/>
        <v>0</v>
      </c>
      <c r="K335" s="279">
        <f t="shared" si="31"/>
        <v>0</v>
      </c>
      <c r="L335" s="21">
        <f t="shared" si="32"/>
        <v>100</v>
      </c>
      <c r="M335" s="99" t="s">
        <v>257</v>
      </c>
      <c r="O335" s="434"/>
      <c r="P335" s="434"/>
    </row>
    <row r="336" spans="1:16" ht="19.5" customHeight="1" x14ac:dyDescent="0.3">
      <c r="A336" s="23">
        <v>87</v>
      </c>
      <c r="B336" s="24" t="s">
        <v>365</v>
      </c>
      <c r="C336" s="25" t="s">
        <v>19</v>
      </c>
      <c r="D336" s="355"/>
      <c r="E336" s="356" t="s">
        <v>130</v>
      </c>
      <c r="F336" s="510"/>
      <c r="G336" s="511"/>
      <c r="H336" s="233"/>
      <c r="I336" s="234"/>
      <c r="J336" s="281"/>
      <c r="K336" s="282"/>
      <c r="L336" s="31"/>
      <c r="M336" s="108" t="s">
        <v>257</v>
      </c>
      <c r="O336" s="434"/>
      <c r="P336" s="434"/>
    </row>
    <row r="337" spans="1:13" ht="19.5" customHeight="1" x14ac:dyDescent="0.3">
      <c r="A337" s="32">
        <v>88</v>
      </c>
      <c r="B337" s="62" t="s">
        <v>366</v>
      </c>
      <c r="C337" s="260" t="s">
        <v>286</v>
      </c>
      <c r="D337" s="357"/>
      <c r="E337" s="353" t="s">
        <v>130</v>
      </c>
      <c r="F337" s="513">
        <v>4500</v>
      </c>
      <c r="G337" s="514"/>
      <c r="H337" s="227">
        <v>4500</v>
      </c>
      <c r="I337" s="228">
        <v>4500</v>
      </c>
      <c r="J337" s="278">
        <f t="shared" ref="J337:J351" si="33">I337-H337</f>
        <v>0</v>
      </c>
      <c r="K337" s="279">
        <f t="shared" ref="K337:K351" si="34">L337-100</f>
        <v>0</v>
      </c>
      <c r="L337" s="259">
        <f t="shared" ref="L337:L351" si="35">(I337/H337)*100</f>
        <v>100</v>
      </c>
      <c r="M337" s="103" t="s">
        <v>257</v>
      </c>
    </row>
    <row r="338" spans="1:13" ht="19.5" customHeight="1" x14ac:dyDescent="0.3">
      <c r="A338" s="32">
        <v>89</v>
      </c>
      <c r="B338" s="47" t="s">
        <v>367</v>
      </c>
      <c r="C338" s="34" t="s">
        <v>19</v>
      </c>
      <c r="D338" s="350"/>
      <c r="E338" s="351" t="s">
        <v>130</v>
      </c>
      <c r="F338" s="481">
        <v>6000</v>
      </c>
      <c r="G338" s="503"/>
      <c r="H338" s="227">
        <v>6000</v>
      </c>
      <c r="I338" s="228">
        <v>6000</v>
      </c>
      <c r="J338" s="278">
        <f t="shared" si="33"/>
        <v>0</v>
      </c>
      <c r="K338" s="279">
        <f t="shared" si="34"/>
        <v>0</v>
      </c>
      <c r="L338" s="21">
        <f t="shared" si="35"/>
        <v>100</v>
      </c>
      <c r="M338" s="99" t="s">
        <v>257</v>
      </c>
    </row>
    <row r="339" spans="1:13" ht="19.5" customHeight="1" x14ac:dyDescent="0.3">
      <c r="A339" s="32">
        <v>90</v>
      </c>
      <c r="B339" s="62" t="s">
        <v>368</v>
      </c>
      <c r="C339" s="260" t="s">
        <v>19</v>
      </c>
      <c r="D339" s="433"/>
      <c r="E339" s="353" t="s">
        <v>130</v>
      </c>
      <c r="F339" s="508">
        <v>1950</v>
      </c>
      <c r="G339" s="509"/>
      <c r="H339" s="262">
        <v>1950</v>
      </c>
      <c r="I339" s="263">
        <v>1950</v>
      </c>
      <c r="J339" s="278">
        <f t="shared" si="33"/>
        <v>0</v>
      </c>
      <c r="K339" s="279">
        <f t="shared" si="34"/>
        <v>0</v>
      </c>
      <c r="L339" s="261">
        <f t="shared" si="35"/>
        <v>100</v>
      </c>
      <c r="M339" s="103" t="s">
        <v>257</v>
      </c>
    </row>
    <row r="340" spans="1:13" ht="19.5" customHeight="1" x14ac:dyDescent="0.3">
      <c r="A340" s="32">
        <v>91</v>
      </c>
      <c r="B340" s="47" t="s">
        <v>369</v>
      </c>
      <c r="C340" s="34" t="s">
        <v>19</v>
      </c>
      <c r="D340" s="350"/>
      <c r="E340" s="351" t="s">
        <v>130</v>
      </c>
      <c r="F340" s="481">
        <v>5000</v>
      </c>
      <c r="G340" s="503"/>
      <c r="H340" s="227">
        <v>5000</v>
      </c>
      <c r="I340" s="228">
        <v>5000</v>
      </c>
      <c r="J340" s="278">
        <f t="shared" si="33"/>
        <v>0</v>
      </c>
      <c r="K340" s="279">
        <f t="shared" si="34"/>
        <v>0</v>
      </c>
      <c r="L340" s="21">
        <f t="shared" si="35"/>
        <v>100</v>
      </c>
      <c r="M340" s="99" t="s">
        <v>257</v>
      </c>
    </row>
    <row r="341" spans="1:13" ht="19.5" customHeight="1" x14ac:dyDescent="0.3">
      <c r="A341" s="32">
        <v>92</v>
      </c>
      <c r="B341" s="47" t="s">
        <v>370</v>
      </c>
      <c r="C341" s="34" t="s">
        <v>371</v>
      </c>
      <c r="D341" s="352"/>
      <c r="E341" s="351" t="s">
        <v>130</v>
      </c>
      <c r="F341" s="475">
        <v>23000</v>
      </c>
      <c r="G341" s="502"/>
      <c r="H341" s="227">
        <v>23000</v>
      </c>
      <c r="I341" s="231">
        <v>23000</v>
      </c>
      <c r="J341" s="278">
        <f t="shared" si="33"/>
        <v>0</v>
      </c>
      <c r="K341" s="279">
        <f t="shared" si="34"/>
        <v>0</v>
      </c>
      <c r="L341" s="45">
        <f t="shared" si="35"/>
        <v>100</v>
      </c>
      <c r="M341" s="99" t="s">
        <v>257</v>
      </c>
    </row>
    <row r="342" spans="1:13" ht="19.5" customHeight="1" x14ac:dyDescent="0.3">
      <c r="A342" s="32">
        <v>93</v>
      </c>
      <c r="B342" s="47" t="s">
        <v>372</v>
      </c>
      <c r="C342" s="34" t="s">
        <v>373</v>
      </c>
      <c r="D342" s="350"/>
      <c r="E342" s="353" t="s">
        <v>130</v>
      </c>
      <c r="F342" s="513">
        <v>29000</v>
      </c>
      <c r="G342" s="514"/>
      <c r="H342" s="227">
        <v>29000</v>
      </c>
      <c r="I342" s="228">
        <v>29000</v>
      </c>
      <c r="J342" s="278">
        <f t="shared" si="33"/>
        <v>0</v>
      </c>
      <c r="K342" s="279">
        <f t="shared" si="34"/>
        <v>0</v>
      </c>
      <c r="L342" s="21">
        <f t="shared" si="35"/>
        <v>100</v>
      </c>
      <c r="M342" s="99" t="s">
        <v>257</v>
      </c>
    </row>
    <row r="343" spans="1:13" ht="19.5" customHeight="1" x14ac:dyDescent="0.3">
      <c r="A343" s="32">
        <v>94</v>
      </c>
      <c r="B343" s="38" t="s">
        <v>374</v>
      </c>
      <c r="C343" s="34" t="s">
        <v>19</v>
      </c>
      <c r="D343" s="350"/>
      <c r="E343" s="353" t="s">
        <v>130</v>
      </c>
      <c r="F343" s="513">
        <v>12000</v>
      </c>
      <c r="G343" s="514"/>
      <c r="H343" s="227">
        <v>18100</v>
      </c>
      <c r="I343" s="228">
        <v>18100</v>
      </c>
      <c r="J343" s="278">
        <f t="shared" si="33"/>
        <v>0</v>
      </c>
      <c r="K343" s="279">
        <f t="shared" si="34"/>
        <v>0</v>
      </c>
      <c r="L343" s="21">
        <f t="shared" si="35"/>
        <v>100</v>
      </c>
      <c r="M343" s="99" t="s">
        <v>257</v>
      </c>
    </row>
    <row r="344" spans="1:13" ht="19.5" customHeight="1" x14ac:dyDescent="0.3">
      <c r="A344" s="32">
        <v>95</v>
      </c>
      <c r="B344" s="236" t="s">
        <v>375</v>
      </c>
      <c r="C344" s="237" t="s">
        <v>19</v>
      </c>
      <c r="D344" s="358"/>
      <c r="E344" s="353" t="s">
        <v>130</v>
      </c>
      <c r="F344" s="513">
        <v>10000</v>
      </c>
      <c r="G344" s="514"/>
      <c r="H344" s="238">
        <v>10000</v>
      </c>
      <c r="I344" s="239">
        <v>10000</v>
      </c>
      <c r="J344" s="278">
        <f t="shared" si="33"/>
        <v>0</v>
      </c>
      <c r="K344" s="279">
        <f t="shared" si="34"/>
        <v>0</v>
      </c>
      <c r="L344" s="21">
        <f t="shared" si="35"/>
        <v>100</v>
      </c>
      <c r="M344" s="99" t="s">
        <v>257</v>
      </c>
    </row>
    <row r="345" spans="1:13" ht="19.5" customHeight="1" x14ac:dyDescent="0.3">
      <c r="A345" s="32">
        <v>96</v>
      </c>
      <c r="B345" s="236" t="s">
        <v>376</v>
      </c>
      <c r="C345" s="237" t="s">
        <v>19</v>
      </c>
      <c r="D345" s="358"/>
      <c r="E345" s="353" t="s">
        <v>130</v>
      </c>
      <c r="F345" s="513">
        <v>7000</v>
      </c>
      <c r="G345" s="514"/>
      <c r="H345" s="238">
        <v>7000</v>
      </c>
      <c r="I345" s="239">
        <v>7000</v>
      </c>
      <c r="J345" s="280">
        <f t="shared" si="33"/>
        <v>0</v>
      </c>
      <c r="K345" s="279">
        <f t="shared" si="34"/>
        <v>0</v>
      </c>
      <c r="L345" s="21">
        <f t="shared" si="35"/>
        <v>100</v>
      </c>
      <c r="M345" s="99" t="s">
        <v>257</v>
      </c>
    </row>
    <row r="346" spans="1:13" ht="19.5" customHeight="1" x14ac:dyDescent="0.3">
      <c r="A346" s="32">
        <v>97</v>
      </c>
      <c r="B346" s="236" t="s">
        <v>377</v>
      </c>
      <c r="C346" s="237" t="s">
        <v>25</v>
      </c>
      <c r="D346" s="358"/>
      <c r="E346" s="353" t="s">
        <v>130</v>
      </c>
      <c r="F346" s="513">
        <v>15000</v>
      </c>
      <c r="G346" s="514"/>
      <c r="H346" s="238">
        <v>15000</v>
      </c>
      <c r="I346" s="239">
        <v>15000</v>
      </c>
      <c r="J346" s="280">
        <f t="shared" si="33"/>
        <v>0</v>
      </c>
      <c r="K346" s="279">
        <f t="shared" si="34"/>
        <v>0</v>
      </c>
      <c r="L346" s="21">
        <f t="shared" si="35"/>
        <v>100</v>
      </c>
      <c r="M346" s="99" t="s">
        <v>257</v>
      </c>
    </row>
    <row r="347" spans="1:13" ht="19.5" customHeight="1" x14ac:dyDescent="0.3">
      <c r="A347" s="32">
        <v>98</v>
      </c>
      <c r="B347" s="236" t="s">
        <v>378</v>
      </c>
      <c r="C347" s="237" t="s">
        <v>61</v>
      </c>
      <c r="D347" s="359"/>
      <c r="E347" s="353" t="s">
        <v>130</v>
      </c>
      <c r="F347" s="508">
        <v>25000</v>
      </c>
      <c r="G347" s="509"/>
      <c r="H347" s="238">
        <v>25000</v>
      </c>
      <c r="I347" s="240">
        <v>25000</v>
      </c>
      <c r="J347" s="280">
        <f t="shared" si="33"/>
        <v>0</v>
      </c>
      <c r="K347" s="279">
        <f t="shared" si="34"/>
        <v>0</v>
      </c>
      <c r="L347" s="21">
        <f t="shared" si="35"/>
        <v>100</v>
      </c>
      <c r="M347" s="99" t="s">
        <v>257</v>
      </c>
    </row>
    <row r="348" spans="1:13" ht="19.5" customHeight="1" x14ac:dyDescent="0.3">
      <c r="A348" s="32">
        <v>99</v>
      </c>
      <c r="B348" s="236" t="s">
        <v>379</v>
      </c>
      <c r="C348" s="237" t="s">
        <v>38</v>
      </c>
      <c r="D348" s="358"/>
      <c r="E348" s="353" t="s">
        <v>130</v>
      </c>
      <c r="F348" s="513">
        <v>20000</v>
      </c>
      <c r="G348" s="514"/>
      <c r="H348" s="238">
        <v>20000</v>
      </c>
      <c r="I348" s="239">
        <v>20000</v>
      </c>
      <c r="J348" s="280">
        <f t="shared" si="33"/>
        <v>0</v>
      </c>
      <c r="K348" s="279">
        <f t="shared" si="34"/>
        <v>0</v>
      </c>
      <c r="L348" s="21">
        <f t="shared" si="35"/>
        <v>100</v>
      </c>
      <c r="M348" s="99" t="s">
        <v>257</v>
      </c>
    </row>
    <row r="349" spans="1:13" ht="19.5" customHeight="1" x14ac:dyDescent="0.3">
      <c r="A349" s="32">
        <v>100</v>
      </c>
      <c r="B349" s="236" t="s">
        <v>380</v>
      </c>
      <c r="C349" s="237" t="s">
        <v>381</v>
      </c>
      <c r="D349" s="358"/>
      <c r="E349" s="353" t="s">
        <v>130</v>
      </c>
      <c r="F349" s="513">
        <v>8000</v>
      </c>
      <c r="G349" s="514"/>
      <c r="H349" s="238">
        <v>8000</v>
      </c>
      <c r="I349" s="239">
        <v>8000</v>
      </c>
      <c r="J349" s="280">
        <f t="shared" si="33"/>
        <v>0</v>
      </c>
      <c r="K349" s="279">
        <f t="shared" si="34"/>
        <v>0</v>
      </c>
      <c r="L349" s="21">
        <f t="shared" si="35"/>
        <v>100</v>
      </c>
      <c r="M349" s="99" t="s">
        <v>257</v>
      </c>
    </row>
    <row r="350" spans="1:13" ht="19.5" customHeight="1" x14ac:dyDescent="0.3">
      <c r="A350" s="32">
        <v>101</v>
      </c>
      <c r="B350" s="117" t="s">
        <v>382</v>
      </c>
      <c r="C350" s="126" t="s">
        <v>383</v>
      </c>
      <c r="D350" s="360"/>
      <c r="E350" s="353"/>
      <c r="F350" s="515">
        <v>43000</v>
      </c>
      <c r="G350" s="516"/>
      <c r="H350" s="238">
        <v>43000</v>
      </c>
      <c r="I350" s="240">
        <v>43000</v>
      </c>
      <c r="J350" s="280">
        <f t="shared" si="33"/>
        <v>0</v>
      </c>
      <c r="K350" s="283">
        <f t="shared" si="34"/>
        <v>0</v>
      </c>
      <c r="L350" s="21">
        <f t="shared" si="35"/>
        <v>100</v>
      </c>
      <c r="M350" s="99" t="s">
        <v>257</v>
      </c>
    </row>
    <row r="351" spans="1:13" ht="19.5" customHeight="1" x14ac:dyDescent="0.3">
      <c r="A351" s="32">
        <v>102</v>
      </c>
      <c r="B351" s="38" t="s">
        <v>384</v>
      </c>
      <c r="C351" s="34" t="s">
        <v>19</v>
      </c>
      <c r="D351" s="350"/>
      <c r="E351" s="353" t="s">
        <v>130</v>
      </c>
      <c r="F351" s="513">
        <v>12000</v>
      </c>
      <c r="G351" s="514"/>
      <c r="H351" s="227">
        <v>12000</v>
      </c>
      <c r="I351" s="228">
        <v>12000</v>
      </c>
      <c r="J351" s="278">
        <f t="shared" si="33"/>
        <v>0</v>
      </c>
      <c r="K351" s="279">
        <f t="shared" si="34"/>
        <v>0</v>
      </c>
      <c r="L351" s="21">
        <f t="shared" si="35"/>
        <v>100</v>
      </c>
      <c r="M351" s="99" t="s">
        <v>257</v>
      </c>
    </row>
    <row r="352" spans="1:13" ht="19.5" customHeight="1" x14ac:dyDescent="0.3">
      <c r="A352" s="32">
        <v>103</v>
      </c>
      <c r="B352" s="38" t="s">
        <v>385</v>
      </c>
      <c r="C352" s="34" t="s">
        <v>386</v>
      </c>
      <c r="D352" s="350"/>
      <c r="E352" s="353" t="s">
        <v>130</v>
      </c>
      <c r="F352" s="513">
        <v>50000</v>
      </c>
      <c r="G352" s="514"/>
      <c r="H352" s="227">
        <v>50000</v>
      </c>
      <c r="I352" s="228">
        <v>50000</v>
      </c>
      <c r="J352" s="278">
        <v>0</v>
      </c>
      <c r="K352" s="279">
        <v>0</v>
      </c>
      <c r="L352" s="21">
        <v>100</v>
      </c>
      <c r="M352" s="99" t="s">
        <v>257</v>
      </c>
    </row>
    <row r="353" spans="1:13" ht="19.5" customHeight="1" x14ac:dyDescent="0.3">
      <c r="A353" s="32">
        <v>104</v>
      </c>
      <c r="B353" s="38" t="s">
        <v>387</v>
      </c>
      <c r="C353" s="34" t="s">
        <v>19</v>
      </c>
      <c r="D353" s="350"/>
      <c r="E353" s="351" t="s">
        <v>130</v>
      </c>
      <c r="F353" s="481">
        <v>2500</v>
      </c>
      <c r="G353" s="503"/>
      <c r="H353" s="227">
        <v>2500</v>
      </c>
      <c r="I353" s="228">
        <v>2500</v>
      </c>
      <c r="J353" s="278">
        <v>0</v>
      </c>
      <c r="K353" s="279">
        <v>0</v>
      </c>
      <c r="L353" s="21">
        <v>100</v>
      </c>
      <c r="M353" s="99" t="s">
        <v>257</v>
      </c>
    </row>
    <row r="354" spans="1:13" ht="19.5" customHeight="1" x14ac:dyDescent="0.3">
      <c r="A354" s="32">
        <v>105</v>
      </c>
      <c r="B354" s="38" t="s">
        <v>388</v>
      </c>
      <c r="C354" s="34" t="s">
        <v>283</v>
      </c>
      <c r="D354" s="350"/>
      <c r="E354" s="351" t="s">
        <v>130</v>
      </c>
      <c r="F354" s="481">
        <v>25500</v>
      </c>
      <c r="G354" s="503"/>
      <c r="H354" s="227">
        <v>25500</v>
      </c>
      <c r="I354" s="228">
        <v>25500</v>
      </c>
      <c r="J354" s="278">
        <v>0</v>
      </c>
      <c r="K354" s="279">
        <v>0</v>
      </c>
      <c r="L354" s="21">
        <v>100</v>
      </c>
      <c r="M354" s="99" t="s">
        <v>257</v>
      </c>
    </row>
    <row r="355" spans="1:13" ht="19.5" customHeight="1" x14ac:dyDescent="0.3">
      <c r="A355" s="32">
        <v>106</v>
      </c>
      <c r="B355" s="100" t="s">
        <v>389</v>
      </c>
      <c r="C355" s="260" t="s">
        <v>19</v>
      </c>
      <c r="D355" s="433"/>
      <c r="E355" s="353" t="s">
        <v>130</v>
      </c>
      <c r="F355" s="508">
        <v>5000</v>
      </c>
      <c r="G355" s="509"/>
      <c r="H355" s="227">
        <v>5000</v>
      </c>
      <c r="I355" s="231">
        <v>5000</v>
      </c>
      <c r="J355" s="278">
        <v>0</v>
      </c>
      <c r="K355" s="279">
        <v>0</v>
      </c>
      <c r="L355" s="45">
        <v>100</v>
      </c>
      <c r="M355" s="99" t="s">
        <v>257</v>
      </c>
    </row>
    <row r="356" spans="1:13" ht="19.5" customHeight="1" x14ac:dyDescent="0.3">
      <c r="A356" s="32">
        <v>107</v>
      </c>
      <c r="B356" s="236" t="s">
        <v>390</v>
      </c>
      <c r="C356" s="237" t="s">
        <v>19</v>
      </c>
      <c r="D356" s="358"/>
      <c r="E356" s="361" t="s">
        <v>130</v>
      </c>
      <c r="F356" s="513">
        <v>6500</v>
      </c>
      <c r="G356" s="514"/>
      <c r="H356" s="227">
        <v>6500</v>
      </c>
      <c r="I356" s="228">
        <v>6500</v>
      </c>
      <c r="J356" s="280">
        <v>0</v>
      </c>
      <c r="K356" s="283">
        <v>0</v>
      </c>
      <c r="L356" s="21">
        <v>100</v>
      </c>
      <c r="M356" s="99" t="s">
        <v>257</v>
      </c>
    </row>
    <row r="357" spans="1:13" ht="19.5" customHeight="1" x14ac:dyDescent="0.3">
      <c r="A357" s="32">
        <v>108</v>
      </c>
      <c r="B357" s="100" t="s">
        <v>391</v>
      </c>
      <c r="C357" s="101" t="s">
        <v>19</v>
      </c>
      <c r="D357" s="357"/>
      <c r="E357" s="353" t="s">
        <v>130</v>
      </c>
      <c r="F357" s="513">
        <v>1500</v>
      </c>
      <c r="G357" s="514"/>
      <c r="H357" s="227">
        <v>1500</v>
      </c>
      <c r="I357" s="228">
        <v>1500</v>
      </c>
      <c r="J357" s="278">
        <v>0</v>
      </c>
      <c r="K357" s="270">
        <v>0</v>
      </c>
      <c r="L357" s="21">
        <v>100</v>
      </c>
      <c r="M357" s="99" t="s">
        <v>257</v>
      </c>
    </row>
    <row r="358" spans="1:13" ht="19.5" customHeight="1" x14ac:dyDescent="0.3">
      <c r="A358" s="32">
        <v>109</v>
      </c>
      <c r="B358" s="100" t="s">
        <v>392</v>
      </c>
      <c r="C358" s="101" t="s">
        <v>393</v>
      </c>
      <c r="D358" s="433"/>
      <c r="E358" s="353" t="s">
        <v>130</v>
      </c>
      <c r="F358" s="513">
        <v>34000</v>
      </c>
      <c r="G358" s="514"/>
      <c r="H358" s="227">
        <v>34000</v>
      </c>
      <c r="I358" s="228">
        <v>34000</v>
      </c>
      <c r="J358" s="278">
        <v>0</v>
      </c>
      <c r="K358" s="270">
        <v>0</v>
      </c>
      <c r="L358" s="259">
        <v>100</v>
      </c>
      <c r="M358" s="103" t="s">
        <v>257</v>
      </c>
    </row>
    <row r="359" spans="1:13" ht="19.5" customHeight="1" x14ac:dyDescent="0.3">
      <c r="A359" s="32">
        <v>110</v>
      </c>
      <c r="B359" s="236" t="s">
        <v>394</v>
      </c>
      <c r="C359" s="237" t="s">
        <v>395</v>
      </c>
      <c r="D359" s="359"/>
      <c r="E359" s="361" t="s">
        <v>130</v>
      </c>
      <c r="F359" s="515">
        <v>20000</v>
      </c>
      <c r="G359" s="516"/>
      <c r="H359" s="238">
        <v>20000</v>
      </c>
      <c r="I359" s="240">
        <v>20000</v>
      </c>
      <c r="J359" s="280">
        <v>0</v>
      </c>
      <c r="K359" s="258">
        <v>0</v>
      </c>
      <c r="L359" s="21">
        <v>100</v>
      </c>
      <c r="M359" s="99" t="s">
        <v>257</v>
      </c>
    </row>
    <row r="360" spans="1:13" ht="19.5" customHeight="1" x14ac:dyDescent="0.3">
      <c r="A360" s="32">
        <v>111</v>
      </c>
      <c r="B360" s="100" t="s">
        <v>396</v>
      </c>
      <c r="C360" s="101" t="s">
        <v>19</v>
      </c>
      <c r="D360" s="357"/>
      <c r="E360" s="353" t="s">
        <v>130</v>
      </c>
      <c r="F360" s="513">
        <v>8000</v>
      </c>
      <c r="G360" s="514"/>
      <c r="H360" s="227">
        <v>8000</v>
      </c>
      <c r="I360" s="228">
        <v>8000</v>
      </c>
      <c r="J360" s="278">
        <v>0</v>
      </c>
      <c r="K360" s="270">
        <v>0</v>
      </c>
      <c r="L360" s="21">
        <v>100</v>
      </c>
      <c r="M360" s="99" t="s">
        <v>257</v>
      </c>
    </row>
    <row r="361" spans="1:13" ht="19.5" customHeight="1" x14ac:dyDescent="0.3">
      <c r="A361" s="32">
        <v>112</v>
      </c>
      <c r="B361" s="236" t="s">
        <v>397</v>
      </c>
      <c r="C361" s="237" t="s">
        <v>19</v>
      </c>
      <c r="D361" s="359"/>
      <c r="E361" s="361"/>
      <c r="F361" s="515">
        <v>6000</v>
      </c>
      <c r="G361" s="516"/>
      <c r="H361" s="238">
        <v>6000</v>
      </c>
      <c r="I361" s="240">
        <v>6000</v>
      </c>
      <c r="J361" s="280">
        <v>0</v>
      </c>
      <c r="K361" s="258">
        <v>0</v>
      </c>
      <c r="L361" s="21">
        <v>100</v>
      </c>
      <c r="M361" s="112" t="s">
        <v>257</v>
      </c>
    </row>
    <row r="362" spans="1:13" ht="19.5" customHeight="1" x14ac:dyDescent="0.3">
      <c r="A362" s="32">
        <v>113</v>
      </c>
      <c r="B362" s="100" t="s">
        <v>398</v>
      </c>
      <c r="C362" s="101" t="s">
        <v>399</v>
      </c>
      <c r="D362" s="433"/>
      <c r="E362" s="353"/>
      <c r="F362" s="517">
        <v>20000</v>
      </c>
      <c r="G362" s="508"/>
      <c r="H362" s="227">
        <v>20000</v>
      </c>
      <c r="I362" s="231">
        <v>20000</v>
      </c>
      <c r="J362" s="278">
        <v>0</v>
      </c>
      <c r="K362" s="270">
        <v>0</v>
      </c>
      <c r="L362" s="21">
        <v>100</v>
      </c>
      <c r="M362" s="99" t="s">
        <v>269</v>
      </c>
    </row>
    <row r="363" spans="1:13" ht="19.5" customHeight="1" x14ac:dyDescent="0.3">
      <c r="A363" s="32">
        <v>114</v>
      </c>
      <c r="B363" s="241" t="s">
        <v>400</v>
      </c>
      <c r="C363" s="242" t="s">
        <v>401</v>
      </c>
      <c r="D363" s="362"/>
      <c r="E363" s="363"/>
      <c r="F363" s="518">
        <v>36000</v>
      </c>
      <c r="G363" s="519"/>
      <c r="H363" s="243">
        <v>36000</v>
      </c>
      <c r="I363" s="244">
        <v>36000</v>
      </c>
      <c r="J363" s="278">
        <v>0</v>
      </c>
      <c r="K363" s="270">
        <v>0</v>
      </c>
      <c r="L363" s="21">
        <v>100</v>
      </c>
      <c r="M363" s="99" t="s">
        <v>402</v>
      </c>
    </row>
    <row r="364" spans="1:13" ht="19.5" customHeight="1" x14ac:dyDescent="0.3">
      <c r="A364" s="32">
        <v>115</v>
      </c>
      <c r="B364" s="47" t="s">
        <v>403</v>
      </c>
      <c r="C364" s="93" t="s">
        <v>404</v>
      </c>
      <c r="D364" s="444"/>
      <c r="E364" s="364"/>
      <c r="F364" s="520">
        <v>16000</v>
      </c>
      <c r="G364" s="521"/>
      <c r="H364" s="245">
        <v>16000</v>
      </c>
      <c r="I364" s="246">
        <v>16000</v>
      </c>
      <c r="J364" s="257">
        <v>0</v>
      </c>
      <c r="K364" s="258">
        <v>0</v>
      </c>
      <c r="L364" s="21">
        <v>100</v>
      </c>
      <c r="M364" s="99" t="s">
        <v>405</v>
      </c>
    </row>
    <row r="365" spans="1:13" ht="19.5" customHeight="1" x14ac:dyDescent="0.3">
      <c r="A365" s="32">
        <v>116</v>
      </c>
      <c r="B365" s="47" t="s">
        <v>406</v>
      </c>
      <c r="C365" s="93" t="s">
        <v>407</v>
      </c>
      <c r="D365" s="444"/>
      <c r="E365" s="364"/>
      <c r="F365" s="520">
        <v>45000</v>
      </c>
      <c r="G365" s="521"/>
      <c r="H365" s="245">
        <v>45000</v>
      </c>
      <c r="I365" s="246">
        <v>45000</v>
      </c>
      <c r="J365" s="257">
        <f>I365-F365</f>
        <v>0</v>
      </c>
      <c r="K365" s="258">
        <f>L365-100</f>
        <v>0</v>
      </c>
      <c r="L365" s="21">
        <v>100</v>
      </c>
      <c r="M365" s="99" t="s">
        <v>405</v>
      </c>
    </row>
    <row r="366" spans="1:13" ht="19.5" customHeight="1" x14ac:dyDescent="0.3">
      <c r="A366" s="32">
        <v>117</v>
      </c>
      <c r="B366" s="47" t="s">
        <v>408</v>
      </c>
      <c r="C366" s="93" t="s">
        <v>211</v>
      </c>
      <c r="D366" s="444"/>
      <c r="E366" s="364"/>
      <c r="F366" s="523">
        <v>12000</v>
      </c>
      <c r="G366" s="524"/>
      <c r="H366" s="245">
        <v>12000</v>
      </c>
      <c r="I366" s="247">
        <v>12000</v>
      </c>
      <c r="J366" s="257">
        <f>I366-F366</f>
        <v>0</v>
      </c>
      <c r="K366" s="258">
        <f>L366-100</f>
        <v>0</v>
      </c>
      <c r="L366" s="21">
        <v>100</v>
      </c>
      <c r="M366" s="99" t="s">
        <v>409</v>
      </c>
    </row>
    <row r="367" spans="1:13" ht="19.5" customHeight="1" x14ac:dyDescent="0.3">
      <c r="A367" s="32">
        <v>118</v>
      </c>
      <c r="B367" s="63" t="s">
        <v>410</v>
      </c>
      <c r="C367" s="93" t="s">
        <v>411</v>
      </c>
      <c r="D367" s="444"/>
      <c r="E367" s="364"/>
      <c r="F367" s="520">
        <v>40000</v>
      </c>
      <c r="G367" s="521"/>
      <c r="H367" s="245">
        <v>40000</v>
      </c>
      <c r="I367" s="97">
        <v>40000</v>
      </c>
      <c r="J367" s="257">
        <f>I367-F367</f>
        <v>0</v>
      </c>
      <c r="K367" s="258">
        <f>L367-100</f>
        <v>0</v>
      </c>
      <c r="L367" s="21">
        <v>100</v>
      </c>
      <c r="M367" s="99" t="s">
        <v>412</v>
      </c>
    </row>
    <row r="368" spans="1:13" ht="19.5" customHeight="1" thickBot="1" x14ac:dyDescent="0.35">
      <c r="A368" s="32">
        <v>119</v>
      </c>
      <c r="B368" s="63" t="s">
        <v>413</v>
      </c>
      <c r="C368" s="93" t="s">
        <v>211</v>
      </c>
      <c r="D368" s="444"/>
      <c r="E368" s="364"/>
      <c r="F368" s="520">
        <v>16000</v>
      </c>
      <c r="G368" s="525"/>
      <c r="H368" s="248">
        <v>16000</v>
      </c>
      <c r="I368" s="249">
        <v>16000</v>
      </c>
      <c r="J368" s="257">
        <f>I368-F368</f>
        <v>0</v>
      </c>
      <c r="K368" s="258">
        <f>L368-100</f>
        <v>0</v>
      </c>
      <c r="L368" s="21">
        <v>100</v>
      </c>
      <c r="M368" s="99" t="s">
        <v>414</v>
      </c>
    </row>
    <row r="369" spans="1:13" ht="19.5" customHeight="1" thickBot="1" x14ac:dyDescent="0.35">
      <c r="A369" s="316"/>
      <c r="B369" s="496" t="s">
        <v>121</v>
      </c>
      <c r="C369" s="496"/>
      <c r="D369" s="441"/>
      <c r="E369" s="431"/>
      <c r="F369" s="526"/>
      <c r="G369" s="527"/>
      <c r="H369" s="432"/>
      <c r="I369" s="432"/>
      <c r="J369" s="365"/>
      <c r="K369" s="265">
        <f>AVERAGE(K250:K368)</f>
        <v>0</v>
      </c>
      <c r="L369" s="250"/>
      <c r="M369" s="149"/>
    </row>
    <row r="370" spans="1:13" ht="19.5" hidden="1" customHeight="1" x14ac:dyDescent="0.3">
      <c r="A370" s="32"/>
      <c r="B370" s="47" t="s">
        <v>246</v>
      </c>
      <c r="C370" s="34" t="s">
        <v>247</v>
      </c>
      <c r="D370" s="444"/>
      <c r="E370" s="364"/>
      <c r="F370" s="522"/>
      <c r="G370" s="522"/>
      <c r="H370" s="26">
        <v>4250</v>
      </c>
      <c r="I370" s="251">
        <v>4250</v>
      </c>
      <c r="J370" s="252">
        <f>I370-H370</f>
        <v>0</v>
      </c>
      <c r="K370" s="235">
        <f>L370-100</f>
        <v>0</v>
      </c>
      <c r="L370" s="45">
        <f>(I370/H370)*100</f>
        <v>100</v>
      </c>
      <c r="M370" s="99" t="s">
        <v>415</v>
      </c>
    </row>
    <row r="371" spans="1:13" ht="19.5" hidden="1" customHeight="1" x14ac:dyDescent="0.3">
      <c r="A371" s="32"/>
      <c r="B371" s="47" t="s">
        <v>249</v>
      </c>
      <c r="C371" s="34" t="s">
        <v>247</v>
      </c>
      <c r="D371" s="444"/>
      <c r="E371" s="364"/>
      <c r="F371" s="522"/>
      <c r="G371" s="522"/>
      <c r="H371" s="26">
        <v>3650</v>
      </c>
      <c r="I371" s="251">
        <v>3650</v>
      </c>
      <c r="J371" s="252">
        <f>I371-H371</f>
        <v>0</v>
      </c>
      <c r="K371" s="235">
        <f>L371-100</f>
        <v>0</v>
      </c>
      <c r="L371" s="45">
        <f>(I371/H371)*100</f>
        <v>100</v>
      </c>
      <c r="M371" s="99" t="s">
        <v>415</v>
      </c>
    </row>
    <row r="372" spans="1:13" ht="19.5" hidden="1" customHeight="1" x14ac:dyDescent="0.3">
      <c r="A372" s="32"/>
      <c r="B372" s="47" t="s">
        <v>250</v>
      </c>
      <c r="C372" s="34" t="s">
        <v>247</v>
      </c>
      <c r="D372" s="444"/>
      <c r="E372" s="364"/>
      <c r="F372" s="522"/>
      <c r="G372" s="522"/>
      <c r="H372" s="26">
        <v>3150</v>
      </c>
      <c r="I372" s="251">
        <v>3150</v>
      </c>
      <c r="J372" s="252">
        <f>I372-H372</f>
        <v>0</v>
      </c>
      <c r="K372" s="235">
        <f>L372-100</f>
        <v>0</v>
      </c>
      <c r="L372" s="45">
        <f>(I372/H372)*100</f>
        <v>100</v>
      </c>
      <c r="M372" s="99" t="s">
        <v>415</v>
      </c>
    </row>
    <row r="373" spans="1:13" ht="19.5" hidden="1" customHeight="1" x14ac:dyDescent="0.3">
      <c r="A373" s="32"/>
      <c r="B373" s="47" t="s">
        <v>251</v>
      </c>
      <c r="C373" s="34" t="s">
        <v>247</v>
      </c>
      <c r="D373" s="444"/>
      <c r="E373" s="364"/>
      <c r="F373" s="522"/>
      <c r="G373" s="522"/>
      <c r="H373" s="26">
        <v>2600</v>
      </c>
      <c r="I373" s="251">
        <v>2600</v>
      </c>
      <c r="J373" s="252">
        <f>I373-H373</f>
        <v>0</v>
      </c>
      <c r="K373" s="235">
        <f>L373-100</f>
        <v>0</v>
      </c>
      <c r="L373" s="45">
        <f>(I373/H373)*100</f>
        <v>100</v>
      </c>
      <c r="M373" s="99" t="s">
        <v>415</v>
      </c>
    </row>
  </sheetData>
  <mergeCells count="214">
    <mergeCell ref="F371:G371"/>
    <mergeCell ref="F372:G372"/>
    <mergeCell ref="F373:G373"/>
    <mergeCell ref="F366:G366"/>
    <mergeCell ref="F367:G367"/>
    <mergeCell ref="F368:G368"/>
    <mergeCell ref="B369:C369"/>
    <mergeCell ref="F369:G369"/>
    <mergeCell ref="F370:G370"/>
    <mergeCell ref="F360:G360"/>
    <mergeCell ref="F361:G361"/>
    <mergeCell ref="F362:G362"/>
    <mergeCell ref="F363:G363"/>
    <mergeCell ref="F364:G364"/>
    <mergeCell ref="F365:G365"/>
    <mergeCell ref="F354:G354"/>
    <mergeCell ref="F355:G355"/>
    <mergeCell ref="F356:G356"/>
    <mergeCell ref="F357:G357"/>
    <mergeCell ref="F358:G358"/>
    <mergeCell ref="F359:G359"/>
    <mergeCell ref="F348:G348"/>
    <mergeCell ref="F349:G349"/>
    <mergeCell ref="F350:G350"/>
    <mergeCell ref="F351:G351"/>
    <mergeCell ref="F352:G352"/>
    <mergeCell ref="F353:G353"/>
    <mergeCell ref="F342:G342"/>
    <mergeCell ref="F343:G343"/>
    <mergeCell ref="F344:G344"/>
    <mergeCell ref="F345:G345"/>
    <mergeCell ref="F346:G346"/>
    <mergeCell ref="F347:G347"/>
    <mergeCell ref="F336:G336"/>
    <mergeCell ref="F337:G337"/>
    <mergeCell ref="F338:G338"/>
    <mergeCell ref="F339:G339"/>
    <mergeCell ref="F340:G340"/>
    <mergeCell ref="F341:G341"/>
    <mergeCell ref="F330:G330"/>
    <mergeCell ref="F331:G331"/>
    <mergeCell ref="F332:G332"/>
    <mergeCell ref="F333:G333"/>
    <mergeCell ref="F334:G334"/>
    <mergeCell ref="F335:G335"/>
    <mergeCell ref="F325:G325"/>
    <mergeCell ref="F326:G326"/>
    <mergeCell ref="O326:P327"/>
    <mergeCell ref="F327:G327"/>
    <mergeCell ref="F328:G328"/>
    <mergeCell ref="F329:G329"/>
    <mergeCell ref="F319:G319"/>
    <mergeCell ref="F320:G320"/>
    <mergeCell ref="F321:G321"/>
    <mergeCell ref="F322:G322"/>
    <mergeCell ref="F323:G323"/>
    <mergeCell ref="F324:G324"/>
    <mergeCell ref="F313:G313"/>
    <mergeCell ref="F314:G314"/>
    <mergeCell ref="F315:G315"/>
    <mergeCell ref="F316:G316"/>
    <mergeCell ref="F317:G317"/>
    <mergeCell ref="F318:G318"/>
    <mergeCell ref="F307:G307"/>
    <mergeCell ref="F308:G308"/>
    <mergeCell ref="F309:G309"/>
    <mergeCell ref="F310:G310"/>
    <mergeCell ref="F311:G311"/>
    <mergeCell ref="F312:G312"/>
    <mergeCell ref="F301:G301"/>
    <mergeCell ref="F302:G302"/>
    <mergeCell ref="F303:G303"/>
    <mergeCell ref="F304:G304"/>
    <mergeCell ref="F305:G305"/>
    <mergeCell ref="F306:G306"/>
    <mergeCell ref="F295:G295"/>
    <mergeCell ref="F296:G296"/>
    <mergeCell ref="F297:G297"/>
    <mergeCell ref="F298:G298"/>
    <mergeCell ref="F299:G299"/>
    <mergeCell ref="F300:G300"/>
    <mergeCell ref="F289:G289"/>
    <mergeCell ref="F290:G290"/>
    <mergeCell ref="F291:G291"/>
    <mergeCell ref="F292:G292"/>
    <mergeCell ref="F293:G293"/>
    <mergeCell ref="F294:G294"/>
    <mergeCell ref="F283:G283"/>
    <mergeCell ref="F284:G284"/>
    <mergeCell ref="F285:G285"/>
    <mergeCell ref="F286:G286"/>
    <mergeCell ref="F287:G287"/>
    <mergeCell ref="F288:G288"/>
    <mergeCell ref="F277:G277"/>
    <mergeCell ref="F278:G278"/>
    <mergeCell ref="F279:G279"/>
    <mergeCell ref="F280:G280"/>
    <mergeCell ref="F281:G281"/>
    <mergeCell ref="F282:G282"/>
    <mergeCell ref="F271:G271"/>
    <mergeCell ref="F272:G272"/>
    <mergeCell ref="F273:G273"/>
    <mergeCell ref="F274:G274"/>
    <mergeCell ref="F275:G275"/>
    <mergeCell ref="F276:G276"/>
    <mergeCell ref="F265:G265"/>
    <mergeCell ref="F266:G266"/>
    <mergeCell ref="F267:G267"/>
    <mergeCell ref="F268:G268"/>
    <mergeCell ref="F269:G269"/>
    <mergeCell ref="F270:G270"/>
    <mergeCell ref="F259:G259"/>
    <mergeCell ref="F260:G260"/>
    <mergeCell ref="F261:G261"/>
    <mergeCell ref="F262:G262"/>
    <mergeCell ref="F263:G263"/>
    <mergeCell ref="F264:G264"/>
    <mergeCell ref="F253:G253"/>
    <mergeCell ref="F254:G254"/>
    <mergeCell ref="F255:G255"/>
    <mergeCell ref="F256:G256"/>
    <mergeCell ref="F257:G257"/>
    <mergeCell ref="F258:G258"/>
    <mergeCell ref="A248:M248"/>
    <mergeCell ref="A249:B249"/>
    <mergeCell ref="F249:G249"/>
    <mergeCell ref="F250:G250"/>
    <mergeCell ref="F251:G251"/>
    <mergeCell ref="F252:G252"/>
    <mergeCell ref="I196:K196"/>
    <mergeCell ref="I198:K198"/>
    <mergeCell ref="A241:B241"/>
    <mergeCell ref="D241:E241"/>
    <mergeCell ref="B246:C246"/>
    <mergeCell ref="F246:G246"/>
    <mergeCell ref="D166:E166"/>
    <mergeCell ref="D167:E167"/>
    <mergeCell ref="B168:C168"/>
    <mergeCell ref="D168:E168"/>
    <mergeCell ref="A170:B171"/>
    <mergeCell ref="C170:G170"/>
    <mergeCell ref="D160:E160"/>
    <mergeCell ref="D161:E161"/>
    <mergeCell ref="D162:E162"/>
    <mergeCell ref="D163:E163"/>
    <mergeCell ref="D164:E164"/>
    <mergeCell ref="D165:E165"/>
    <mergeCell ref="D154:E154"/>
    <mergeCell ref="D155:E155"/>
    <mergeCell ref="D156:E156"/>
    <mergeCell ref="D157:E157"/>
    <mergeCell ref="D158:E158"/>
    <mergeCell ref="D159:E159"/>
    <mergeCell ref="D148:E148"/>
    <mergeCell ref="D149:E149"/>
    <mergeCell ref="D150:E150"/>
    <mergeCell ref="D151:E151"/>
    <mergeCell ref="D152:E152"/>
    <mergeCell ref="D153:E153"/>
    <mergeCell ref="D142:E142"/>
    <mergeCell ref="D143:E143"/>
    <mergeCell ref="D144:E144"/>
    <mergeCell ref="D145:E145"/>
    <mergeCell ref="D146:E146"/>
    <mergeCell ref="D147:E147"/>
    <mergeCell ref="D136:E136"/>
    <mergeCell ref="D137:E137"/>
    <mergeCell ref="D138:E138"/>
    <mergeCell ref="D139:E139"/>
    <mergeCell ref="D140:E140"/>
    <mergeCell ref="D141:E141"/>
    <mergeCell ref="D130:E130"/>
    <mergeCell ref="D131:E131"/>
    <mergeCell ref="D132:E132"/>
    <mergeCell ref="D133:E133"/>
    <mergeCell ref="D134:E134"/>
    <mergeCell ref="D135:E135"/>
    <mergeCell ref="D124:E124"/>
    <mergeCell ref="D125:E125"/>
    <mergeCell ref="D126:E126"/>
    <mergeCell ref="D127:E127"/>
    <mergeCell ref="D128:E128"/>
    <mergeCell ref="D129:E129"/>
    <mergeCell ref="D118:E118"/>
    <mergeCell ref="D119:E119"/>
    <mergeCell ref="D120:E120"/>
    <mergeCell ref="D121:E121"/>
    <mergeCell ref="D122:E122"/>
    <mergeCell ref="D123:E123"/>
    <mergeCell ref="D112:E112"/>
    <mergeCell ref="D113:E113"/>
    <mergeCell ref="D114:E114"/>
    <mergeCell ref="D115:E115"/>
    <mergeCell ref="D116:E116"/>
    <mergeCell ref="D117:E117"/>
    <mergeCell ref="D106:E106"/>
    <mergeCell ref="D107:E107"/>
    <mergeCell ref="D108:E108"/>
    <mergeCell ref="D109:E109"/>
    <mergeCell ref="D110:E110"/>
    <mergeCell ref="D111:E111"/>
    <mergeCell ref="D100:E100"/>
    <mergeCell ref="D101:E101"/>
    <mergeCell ref="D102:E102"/>
    <mergeCell ref="D103:E103"/>
    <mergeCell ref="D104:E104"/>
    <mergeCell ref="D105:E105"/>
    <mergeCell ref="A1:M1"/>
    <mergeCell ref="A2:M2"/>
    <mergeCell ref="A3:B3"/>
    <mergeCell ref="B96:C96"/>
    <mergeCell ref="A98:M98"/>
    <mergeCell ref="A99:B99"/>
    <mergeCell ref="D99:E99"/>
  </mergeCells>
  <phoneticPr fontId="4" type="noConversion"/>
  <conditionalFormatting sqref="J4:K96 J100:K168">
    <cfRule type="cellIs" dxfId="1" priority="6" operator="lessThan">
      <formula>0</formula>
    </cfRule>
    <cfRule type="cellIs" dxfId="0" priority="7" operator="greaterThan">
      <formula>0</formula>
    </cfRule>
  </conditionalFormatting>
  <pageMargins left="0.2361111044883728" right="0.2361111044883728" top="0.74791663885116577" bottom="0.74791663885116577" header="0.31486111879348755" footer="0.31486111879348755"/>
  <pageSetup paperSize="9" scale="7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견적 (2)</vt:lpstr>
      <vt:lpstr>'견적 (2)'!Print_Area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user</cp:lastModifiedBy>
  <cp:revision>4</cp:revision>
  <dcterms:created xsi:type="dcterms:W3CDTF">2014-01-09T11:53:04Z</dcterms:created>
  <dcterms:modified xsi:type="dcterms:W3CDTF">2020-12-04T09:20:02Z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DRClass">
    <vt:lpwstr>0</vt:lpwstr>
  </property>
  <property fmtid="{D5CDD505-2E9C-101B-9397-08002B2CF9AE}" pid="3" name="FDRSet">
    <vt:lpwstr>manual</vt:lpwstr>
  </property>
  <property fmtid="{D5CDD505-2E9C-101B-9397-08002B2CF9AE}" pid="4" name="Fasoo_Trace_ID">
    <vt:lpwstr>eyAibm9kZUNvdW50IjogMiwgIm5vZGUxIiA6IHsiZHNkIjoiMDEwMDAwMDAwMDAwMTgyNiIsImxvZ1RpbWUiOiIyMDIwLTA5LTI1VDA2OjUwOjI2WiIsInBJRCI6MSwidHJhY2VJZCI6IjAzREEzMkM3RTdBNTQxQ0I4ODJBOUJGOEUyNjgyRjk1IiwidXNlckNvZGUiOiJzcGhvbmcifSwibm9kZTIiIDogeyJkc2QiOiIwMTAwMDAwMDAwMDA</vt:lpwstr>
  </property>
</Properties>
</file>